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G:\Drives compartilhados\Licitações\LICITAÇÕES\Comercial 2023\07 JULHO\00 - PROPOSTAS\Prop540 PE 008-2023 - VALEC - FACILITIES\01- Processo atual\04- Diligencias\"/>
    </mc:Choice>
  </mc:AlternateContent>
  <xr:revisionPtr revIDLastSave="0" documentId="13_ncr:1_{F7A38CFC-80D8-4DC0-BADD-44A5FA4AC292}" xr6:coauthVersionLast="47" xr6:coauthVersionMax="47" xr10:uidLastSave="{00000000-0000-0000-0000-000000000000}"/>
  <bookViews>
    <workbookView xWindow="22932" yWindow="-792" windowWidth="23256" windowHeight="12456" tabRatio="939" xr2:uid="{00000000-000D-0000-FFFF-FFFF00000000}"/>
  </bookViews>
  <sheets>
    <sheet name="Consolidação" sheetId="19" r:id="rId1"/>
    <sheet name="Grupo 1 - Servente de Limpeza" sheetId="14" r:id="rId2"/>
    <sheet name="Grupo 1 - Copeiragem" sheetId="20" r:id="rId3"/>
    <sheet name="Grupo 1 - Garçonaria" sheetId="21" r:id="rId4"/>
    <sheet name="Grupo 1 - Carregador" sheetId="23" r:id="rId5"/>
    <sheet name="Grupo 1 - Supervisão" sheetId="22" r:id="rId6"/>
    <sheet name="Grupo 1 - Uniformes" sheetId="25" r:id="rId7"/>
    <sheet name="Grupo 1 - Insumos de Limpeza" sheetId="26" r:id="rId8"/>
    <sheet name="Grupo 1 - Insumos de Copeiragem" sheetId="24" r:id="rId9"/>
  </sheets>
  <externalReferences>
    <externalReference r:id="rId10"/>
  </externalReferences>
  <definedNames>
    <definedName name="_xlnm.Print_Area" localSheetId="0">Consolidação!$A$1:$I$13</definedName>
    <definedName name="_xlnm.Print_Area" localSheetId="4">'Grupo 1 - Carregador'!$A$1:$D$177</definedName>
    <definedName name="_xlnm.Print_Area" localSheetId="2">'Grupo 1 - Copeiragem'!$A$1:$D$176</definedName>
    <definedName name="_xlnm.Print_Area" localSheetId="3">'Grupo 1 - Garçonaria'!$A$1:$D$176</definedName>
    <definedName name="_xlnm.Print_Area" localSheetId="1">'Grupo 1 - Servente de Limpeza'!$A$1:$D$177</definedName>
    <definedName name="_xlnm.Print_Area" localSheetId="5">'Grupo 1 - Supervisão'!$A$1:$D$176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1" l="1"/>
  <c r="C6" i="23"/>
  <c r="C6" i="22"/>
  <c r="C6" i="20"/>
  <c r="G4" i="24"/>
  <c r="D109" i="14"/>
  <c r="E108" i="14"/>
  <c r="E107" i="14"/>
  <c r="E101" i="14"/>
  <c r="E102" i="14"/>
  <c r="E115" i="14"/>
  <c r="E76" i="14"/>
  <c r="E75" i="14"/>
  <c r="D117" i="14"/>
  <c r="C117" i="14" s="1"/>
  <c r="D92" i="14"/>
  <c r="D93" i="14"/>
  <c r="D85" i="14"/>
  <c r="D86" i="14"/>
  <c r="D50" i="14"/>
  <c r="C157" i="14"/>
  <c r="C156" i="14"/>
  <c r="G4" i="26"/>
  <c r="F4" i="26"/>
  <c r="C163" i="23"/>
  <c r="C160" i="23"/>
  <c r="C159" i="23"/>
  <c r="C163" i="21"/>
  <c r="C163" i="22"/>
  <c r="C163" i="20"/>
  <c r="C160" i="21"/>
  <c r="C160" i="22"/>
  <c r="C160" i="20"/>
  <c r="C159" i="21"/>
  <c r="C158" i="21" s="1"/>
  <c r="C159" i="22"/>
  <c r="C158" i="22" s="1"/>
  <c r="C159" i="20"/>
  <c r="C158" i="20" s="1"/>
  <c r="E36" i="14"/>
  <c r="E35" i="14"/>
  <c r="C49" i="21"/>
  <c r="C49" i="23"/>
  <c r="C49" i="22"/>
  <c r="C49" i="20"/>
  <c r="C42" i="21"/>
  <c r="C43" i="21"/>
  <c r="C44" i="21"/>
  <c r="C45" i="21"/>
  <c r="C46" i="21"/>
  <c r="C47" i="21"/>
  <c r="C42" i="23"/>
  <c r="C43" i="23"/>
  <c r="C44" i="23"/>
  <c r="C45" i="23"/>
  <c r="C46" i="23"/>
  <c r="C47" i="23"/>
  <c r="C42" i="22"/>
  <c r="C43" i="22"/>
  <c r="C44" i="22"/>
  <c r="C45" i="22"/>
  <c r="C46" i="22"/>
  <c r="C47" i="22"/>
  <c r="C42" i="20"/>
  <c r="C43" i="20"/>
  <c r="C44" i="20"/>
  <c r="C45" i="20"/>
  <c r="C46" i="20"/>
  <c r="C47" i="20"/>
  <c r="C41" i="21"/>
  <c r="D41" i="21" s="1"/>
  <c r="C41" i="23"/>
  <c r="C41" i="22"/>
  <c r="C41" i="20"/>
  <c r="D41" i="22"/>
  <c r="D41" i="20"/>
  <c r="C156" i="22" l="1"/>
  <c r="C156" i="23"/>
  <c r="C156" i="21"/>
  <c r="C156" i="20"/>
  <c r="C155" i="22"/>
  <c r="C155" i="21"/>
  <c r="C165" i="14"/>
  <c r="C155" i="20"/>
  <c r="C155" i="23"/>
  <c r="F13" i="24"/>
  <c r="F12" i="24"/>
  <c r="F11" i="24"/>
  <c r="F10" i="24"/>
  <c r="F9" i="24"/>
  <c r="F8" i="24"/>
  <c r="F7" i="24"/>
  <c r="F6" i="24"/>
  <c r="F5" i="24"/>
  <c r="F4" i="24"/>
  <c r="F72" i="26" l="1"/>
  <c r="F71" i="26"/>
  <c r="F70" i="26"/>
  <c r="F69" i="26"/>
  <c r="F68" i="26"/>
  <c r="F67" i="26"/>
  <c r="F66" i="26"/>
  <c r="F64" i="26"/>
  <c r="F63" i="26"/>
  <c r="F62" i="26"/>
  <c r="F61" i="26"/>
  <c r="F60" i="26"/>
  <c r="F59" i="26"/>
  <c r="F58" i="26"/>
  <c r="F57" i="26"/>
  <c r="F56" i="26"/>
  <c r="F55" i="26"/>
  <c r="F54" i="26"/>
  <c r="F53" i="26"/>
  <c r="F52" i="26"/>
  <c r="F51" i="26"/>
  <c r="F50" i="26"/>
  <c r="F49" i="26"/>
  <c r="F48" i="26"/>
  <c r="F47" i="26"/>
  <c r="F46" i="26"/>
  <c r="F45" i="26"/>
  <c r="F44" i="26"/>
  <c r="F43" i="26"/>
  <c r="F42" i="26"/>
  <c r="F40" i="26"/>
  <c r="F39" i="26"/>
  <c r="F38" i="26"/>
  <c r="F37" i="26"/>
  <c r="F36" i="26"/>
  <c r="F35" i="26"/>
  <c r="F34" i="26"/>
  <c r="F33" i="26"/>
  <c r="F32" i="26"/>
  <c r="F31" i="26"/>
  <c r="F30" i="26"/>
  <c r="F29" i="26"/>
  <c r="F28" i="26"/>
  <c r="F27" i="26"/>
  <c r="F26" i="26"/>
  <c r="F25" i="26"/>
  <c r="F24" i="26"/>
  <c r="F23" i="26"/>
  <c r="F22" i="26"/>
  <c r="F21" i="26"/>
  <c r="F20" i="26"/>
  <c r="F19" i="26"/>
  <c r="F18" i="26"/>
  <c r="F17" i="26"/>
  <c r="F16" i="26"/>
  <c r="F15" i="26"/>
  <c r="F14" i="26"/>
  <c r="F13" i="26"/>
  <c r="F12" i="26"/>
  <c r="F11" i="26"/>
  <c r="F10" i="26"/>
  <c r="F9" i="26"/>
  <c r="F8" i="26"/>
  <c r="F7" i="26"/>
  <c r="F6" i="26"/>
  <c r="F5" i="26"/>
  <c r="D93" i="22"/>
  <c r="D86" i="22"/>
  <c r="D55" i="23"/>
  <c r="D93" i="23"/>
  <c r="D86" i="23"/>
  <c r="D93" i="21"/>
  <c r="D86" i="21"/>
  <c r="D93" i="20"/>
  <c r="D86" i="20"/>
  <c r="C118" i="21"/>
  <c r="G34" i="24" l="1"/>
  <c r="G35" i="24"/>
  <c r="G36" i="24"/>
  <c r="G37" i="24"/>
  <c r="G33" i="24"/>
  <c r="G67" i="26"/>
  <c r="H67" i="26" s="1"/>
  <c r="G68" i="26"/>
  <c r="H68" i="26" s="1"/>
  <c r="G69" i="26"/>
  <c r="H69" i="26" s="1"/>
  <c r="G70" i="26"/>
  <c r="H70" i="26" s="1"/>
  <c r="G71" i="26"/>
  <c r="H71" i="26" s="1"/>
  <c r="G72" i="26"/>
  <c r="H72" i="26" s="1"/>
  <c r="H43" i="26"/>
  <c r="G43" i="26" s="1"/>
  <c r="H44" i="26"/>
  <c r="G44" i="26" s="1"/>
  <c r="H45" i="26"/>
  <c r="G45" i="26" s="1"/>
  <c r="H46" i="26"/>
  <c r="G46" i="26" s="1"/>
  <c r="H47" i="26"/>
  <c r="G47" i="26" s="1"/>
  <c r="H48" i="26"/>
  <c r="G48" i="26" s="1"/>
  <c r="H49" i="26"/>
  <c r="G49" i="26" s="1"/>
  <c r="H50" i="26"/>
  <c r="G50" i="26" s="1"/>
  <c r="H51" i="26"/>
  <c r="G51" i="26" s="1"/>
  <c r="H52" i="26"/>
  <c r="G52" i="26" s="1"/>
  <c r="H53" i="26"/>
  <c r="G53" i="26" s="1"/>
  <c r="H54" i="26"/>
  <c r="G54" i="26" s="1"/>
  <c r="H55" i="26"/>
  <c r="G55" i="26" s="1"/>
  <c r="H56" i="26"/>
  <c r="G56" i="26" s="1"/>
  <c r="H57" i="26"/>
  <c r="G57" i="26" s="1"/>
  <c r="H58" i="26"/>
  <c r="G58" i="26" s="1"/>
  <c r="H59" i="26"/>
  <c r="G59" i="26" s="1"/>
  <c r="H60" i="26"/>
  <c r="G60" i="26" s="1"/>
  <c r="H61" i="26"/>
  <c r="G61" i="26" s="1"/>
  <c r="H62" i="26"/>
  <c r="G62" i="26" s="1"/>
  <c r="H63" i="26"/>
  <c r="G63" i="26" s="1"/>
  <c r="H64" i="26"/>
  <c r="G64" i="26" s="1"/>
  <c r="H42" i="26"/>
  <c r="G6" i="26"/>
  <c r="H6" i="26" s="1"/>
  <c r="G8" i="26"/>
  <c r="H8" i="26" s="1"/>
  <c r="G9" i="26"/>
  <c r="H9" i="26" s="1"/>
  <c r="G10" i="26"/>
  <c r="H10" i="26" s="1"/>
  <c r="G11" i="26"/>
  <c r="H11" i="26" s="1"/>
  <c r="G14" i="26"/>
  <c r="H14" i="26" s="1"/>
  <c r="G15" i="26"/>
  <c r="H15" i="26" s="1"/>
  <c r="G16" i="26"/>
  <c r="H16" i="26" s="1"/>
  <c r="G17" i="26"/>
  <c r="H17" i="26" s="1"/>
  <c r="G18" i="26"/>
  <c r="H18" i="26" s="1"/>
  <c r="G20" i="26"/>
  <c r="H20" i="26" s="1"/>
  <c r="G22" i="26"/>
  <c r="H22" i="26" s="1"/>
  <c r="G24" i="26"/>
  <c r="H24" i="26" s="1"/>
  <c r="G25" i="26"/>
  <c r="H25" i="26" s="1"/>
  <c r="G26" i="26"/>
  <c r="H26" i="26" s="1"/>
  <c r="G27" i="26"/>
  <c r="H27" i="26" s="1"/>
  <c r="G31" i="26"/>
  <c r="H31" i="26" s="1"/>
  <c r="G32" i="26"/>
  <c r="H32" i="26" s="1"/>
  <c r="C118" i="23"/>
  <c r="C119" i="23"/>
  <c r="C120" i="23"/>
  <c r="C121" i="23"/>
  <c r="C122" i="23"/>
  <c r="C123" i="23"/>
  <c r="C124" i="23"/>
  <c r="C125" i="23"/>
  <c r="C126" i="23"/>
  <c r="C127" i="23"/>
  <c r="C128" i="23"/>
  <c r="C119" i="21"/>
  <c r="C120" i="21"/>
  <c r="C121" i="21"/>
  <c r="C122" i="21"/>
  <c r="C123" i="21"/>
  <c r="C124" i="21"/>
  <c r="C125" i="21"/>
  <c r="C126" i="21"/>
  <c r="C127" i="21"/>
  <c r="C128" i="21"/>
  <c r="C118" i="20"/>
  <c r="C119" i="20"/>
  <c r="C120" i="20"/>
  <c r="C121" i="20"/>
  <c r="C122" i="20"/>
  <c r="C123" i="20"/>
  <c r="C124" i="20"/>
  <c r="C125" i="20"/>
  <c r="C126" i="20"/>
  <c r="C127" i="20"/>
  <c r="C128" i="20"/>
  <c r="C118" i="14"/>
  <c r="C119" i="14"/>
  <c r="C120" i="14"/>
  <c r="C121" i="14"/>
  <c r="C122" i="14"/>
  <c r="C123" i="14"/>
  <c r="C124" i="14"/>
  <c r="C125" i="14"/>
  <c r="C126" i="14"/>
  <c r="C127" i="14"/>
  <c r="C128" i="14"/>
  <c r="C118" i="22"/>
  <c r="C119" i="22"/>
  <c r="C120" i="22"/>
  <c r="C121" i="22"/>
  <c r="C122" i="22"/>
  <c r="C123" i="22"/>
  <c r="C124" i="22"/>
  <c r="C125" i="22"/>
  <c r="C126" i="22"/>
  <c r="C127" i="22"/>
  <c r="C128" i="22"/>
  <c r="G66" i="26" l="1"/>
  <c r="G73" i="26" s="1"/>
  <c r="D150" i="14" s="1" a="1"/>
  <c r="D150" i="14" s="1"/>
  <c r="H65" i="26"/>
  <c r="G42" i="26"/>
  <c r="G65" i="26" s="1"/>
  <c r="D149" i="14" s="1" a="1"/>
  <c r="D149" i="14" s="1"/>
  <c r="H66" i="26" l="1"/>
  <c r="H73" i="26" s="1"/>
  <c r="G38" i="26" l="1"/>
  <c r="H38" i="26" s="1"/>
  <c r="G34" i="26"/>
  <c r="H34" i="26" s="1"/>
  <c r="G39" i="26"/>
  <c r="H39" i="26" s="1"/>
  <c r="G36" i="26"/>
  <c r="H36" i="26" s="1"/>
  <c r="G13" i="26"/>
  <c r="H13" i="26" s="1"/>
  <c r="G35" i="26"/>
  <c r="H35" i="26" s="1"/>
  <c r="G37" i="26"/>
  <c r="H37" i="26" s="1"/>
  <c r="G19" i="26" l="1"/>
  <c r="H19" i="26" s="1"/>
  <c r="G23" i="26"/>
  <c r="H23" i="26" s="1"/>
  <c r="G28" i="26"/>
  <c r="H28" i="26" s="1"/>
  <c r="G12" i="26"/>
  <c r="H12" i="26" s="1"/>
  <c r="G29" i="26"/>
  <c r="H29" i="26" s="1"/>
  <c r="H4" i="26" l="1"/>
  <c r="G40" i="26"/>
  <c r="H40" i="26" s="1"/>
  <c r="G30" i="26"/>
  <c r="H30" i="26" s="1"/>
  <c r="G7" i="26" l="1"/>
  <c r="H7" i="26" s="1"/>
  <c r="G33" i="26" l="1"/>
  <c r="H33" i="26" s="1"/>
  <c r="G21" i="26"/>
  <c r="H21" i="26" s="1"/>
  <c r="G5" i="26"/>
  <c r="H5" i="26" l="1"/>
  <c r="H41" i="26" s="1"/>
  <c r="H74" i="26" s="1"/>
  <c r="G41" i="26"/>
  <c r="D148" i="14" s="1" a="1"/>
  <c r="D148" i="14" s="1"/>
  <c r="G74" i="26" l="1"/>
  <c r="F16" i="24"/>
  <c r="H16" i="24" s="1"/>
  <c r="G16" i="24" s="1"/>
  <c r="F17" i="24"/>
  <c r="H17" i="24" s="1"/>
  <c r="G17" i="24" s="1"/>
  <c r="F18" i="24"/>
  <c r="H18" i="24" s="1"/>
  <c r="G18" i="24" s="1"/>
  <c r="F19" i="24"/>
  <c r="H19" i="24" s="1"/>
  <c r="G19" i="24" s="1"/>
  <c r="F20" i="24"/>
  <c r="H20" i="24" s="1"/>
  <c r="G20" i="24" s="1"/>
  <c r="F21" i="24"/>
  <c r="H21" i="24" s="1"/>
  <c r="G21" i="24" s="1"/>
  <c r="F22" i="24"/>
  <c r="H22" i="24" s="1"/>
  <c r="G22" i="24" s="1"/>
  <c r="F23" i="24"/>
  <c r="H23" i="24" s="1"/>
  <c r="G23" i="24" s="1"/>
  <c r="F24" i="24"/>
  <c r="H24" i="24" s="1"/>
  <c r="G24" i="24" s="1"/>
  <c r="F25" i="24"/>
  <c r="H25" i="24" s="1"/>
  <c r="G25" i="24" s="1"/>
  <c r="F26" i="24"/>
  <c r="H26" i="24" s="1"/>
  <c r="G26" i="24" s="1"/>
  <c r="F27" i="24"/>
  <c r="H27" i="24" s="1"/>
  <c r="G27" i="24" s="1"/>
  <c r="F28" i="24"/>
  <c r="H28" i="24" s="1"/>
  <c r="G28" i="24" s="1"/>
  <c r="F29" i="24"/>
  <c r="H29" i="24" s="1"/>
  <c r="G29" i="24" s="1"/>
  <c r="F30" i="24"/>
  <c r="H30" i="24" s="1"/>
  <c r="G30" i="24" s="1"/>
  <c r="F31" i="24"/>
  <c r="H31" i="24" s="1"/>
  <c r="G31" i="24" s="1"/>
  <c r="F15" i="24"/>
  <c r="H15" i="24" s="1"/>
  <c r="G15" i="24" s="1"/>
  <c r="H37" i="24"/>
  <c r="H36" i="24"/>
  <c r="H35" i="24"/>
  <c r="H34" i="24"/>
  <c r="G5" i="24"/>
  <c r="H5" i="24" s="1"/>
  <c r="G6" i="24"/>
  <c r="H6" i="24" s="1"/>
  <c r="G7" i="24"/>
  <c r="H7" i="24" s="1"/>
  <c r="G8" i="24"/>
  <c r="H8" i="24" s="1"/>
  <c r="G9" i="24"/>
  <c r="H9" i="24" s="1"/>
  <c r="G10" i="24"/>
  <c r="H10" i="24" s="1"/>
  <c r="G11" i="24"/>
  <c r="H11" i="24" s="1"/>
  <c r="G12" i="24"/>
  <c r="H12" i="24" s="1"/>
  <c r="G13" i="24"/>
  <c r="D7" i="19"/>
  <c r="D6" i="19"/>
  <c r="D5" i="19"/>
  <c r="D4" i="19"/>
  <c r="E60" i="25"/>
  <c r="F60" i="25" s="1"/>
  <c r="E59" i="25"/>
  <c r="F59" i="25" s="1"/>
  <c r="E58" i="25"/>
  <c r="F58" i="25" s="1"/>
  <c r="E57" i="25"/>
  <c r="F57" i="25" s="1"/>
  <c r="E53" i="25"/>
  <c r="F53" i="25" s="1"/>
  <c r="E52" i="25"/>
  <c r="F52" i="25" s="1"/>
  <c r="E51" i="25"/>
  <c r="F51" i="25" s="1"/>
  <c r="E50" i="25"/>
  <c r="F50" i="25" s="1"/>
  <c r="E36" i="25"/>
  <c r="F36" i="25" s="1"/>
  <c r="E45" i="25"/>
  <c r="F45" i="25" s="1"/>
  <c r="E44" i="25"/>
  <c r="F44" i="25" s="1"/>
  <c r="E43" i="25"/>
  <c r="F43" i="25" s="1"/>
  <c r="E42" i="25"/>
  <c r="F42" i="25" s="1"/>
  <c r="E41" i="25"/>
  <c r="F41" i="25" s="1"/>
  <c r="E40" i="25"/>
  <c r="F40" i="25" s="1"/>
  <c r="E39" i="25"/>
  <c r="F39" i="25" s="1"/>
  <c r="E37" i="25"/>
  <c r="F37" i="25" s="1"/>
  <c r="E35" i="25"/>
  <c r="F35" i="25" s="1"/>
  <c r="E34" i="25"/>
  <c r="F34" i="25" s="1"/>
  <c r="E33" i="25"/>
  <c r="F33" i="25" s="1"/>
  <c r="E32" i="25"/>
  <c r="F32" i="25" s="1"/>
  <c r="E31" i="25"/>
  <c r="F31" i="25" s="1"/>
  <c r="E24" i="25"/>
  <c r="F24" i="25" s="1"/>
  <c r="E26" i="25"/>
  <c r="F26" i="25" s="1"/>
  <c r="E25" i="25"/>
  <c r="F25" i="25" s="1"/>
  <c r="E23" i="25"/>
  <c r="F23" i="25" s="1"/>
  <c r="E22" i="25"/>
  <c r="F22" i="25" s="1"/>
  <c r="E21" i="25"/>
  <c r="F21" i="25" s="1"/>
  <c r="E20" i="25"/>
  <c r="F20" i="25" s="1"/>
  <c r="E18" i="25"/>
  <c r="F18" i="25" s="1"/>
  <c r="E17" i="25"/>
  <c r="F17" i="25" s="1"/>
  <c r="E16" i="25"/>
  <c r="F16" i="25" s="1"/>
  <c r="E15" i="25"/>
  <c r="F15" i="25" s="1"/>
  <c r="E14" i="25"/>
  <c r="F14" i="25" s="1"/>
  <c r="E13" i="25"/>
  <c r="F13" i="25" s="1"/>
  <c r="E9" i="25"/>
  <c r="F9" i="25" s="1"/>
  <c r="E8" i="25"/>
  <c r="F8" i="25" s="1"/>
  <c r="E7" i="25"/>
  <c r="F7" i="25" s="1"/>
  <c r="E6" i="25"/>
  <c r="F6" i="25" s="1"/>
  <c r="C173" i="23"/>
  <c r="C172" i="23"/>
  <c r="C171" i="23"/>
  <c r="C170" i="23"/>
  <c r="C162" i="23"/>
  <c r="C158" i="23"/>
  <c r="C157" i="23" s="1"/>
  <c r="C141" i="23"/>
  <c r="D135" i="23"/>
  <c r="D141" i="23" s="1"/>
  <c r="C109" i="23"/>
  <c r="C108" i="23"/>
  <c r="C107" i="23"/>
  <c r="C77" i="23"/>
  <c r="D67" i="23"/>
  <c r="D69" i="23" s="1"/>
  <c r="D65" i="23"/>
  <c r="D66" i="23" s="1"/>
  <c r="D64" i="23"/>
  <c r="D61" i="23"/>
  <c r="D63" i="23" s="1"/>
  <c r="D59" i="23"/>
  <c r="D58" i="23"/>
  <c r="D60" i="23" s="1"/>
  <c r="C48" i="23"/>
  <c r="C50" i="23" s="1"/>
  <c r="C35" i="23"/>
  <c r="D22" i="23"/>
  <c r="D27" i="23" s="1"/>
  <c r="D22" i="22"/>
  <c r="D22" i="21"/>
  <c r="D27" i="21" s="1"/>
  <c r="C173" i="22"/>
  <c r="C172" i="22"/>
  <c r="C171" i="22"/>
  <c r="C170" i="22"/>
  <c r="C162" i="22"/>
  <c r="C141" i="22"/>
  <c r="D135" i="22"/>
  <c r="D141" i="22" s="1"/>
  <c r="C109" i="22"/>
  <c r="C108" i="22"/>
  <c r="C107" i="22"/>
  <c r="C77" i="22"/>
  <c r="D67" i="22"/>
  <c r="D69" i="22" s="1"/>
  <c r="D66" i="22"/>
  <c r="D65" i="22"/>
  <c r="D64" i="22"/>
  <c r="D61" i="22"/>
  <c r="D63" i="22" s="1"/>
  <c r="D59" i="22"/>
  <c r="D58" i="22"/>
  <c r="D60" i="22" s="1"/>
  <c r="D55" i="22"/>
  <c r="C48" i="22"/>
  <c r="C50" i="22" s="1"/>
  <c r="C35" i="22"/>
  <c r="D27" i="22"/>
  <c r="D34" i="22" s="1"/>
  <c r="C173" i="21"/>
  <c r="C172" i="21"/>
  <c r="C171" i="21"/>
  <c r="C170" i="21"/>
  <c r="C162" i="21"/>
  <c r="C157" i="21" s="1"/>
  <c r="C141" i="21"/>
  <c r="D135" i="21"/>
  <c r="D141" i="21" s="1"/>
  <c r="C109" i="21"/>
  <c r="C108" i="21"/>
  <c r="C107" i="21"/>
  <c r="C77" i="21"/>
  <c r="D67" i="21"/>
  <c r="D69" i="21" s="1"/>
  <c r="D66" i="21"/>
  <c r="D65" i="21"/>
  <c r="D64" i="21"/>
  <c r="D61" i="21"/>
  <c r="D63" i="21" s="1"/>
  <c r="D59" i="21"/>
  <c r="D58" i="21"/>
  <c r="D60" i="21" s="1"/>
  <c r="D55" i="21"/>
  <c r="C48" i="21"/>
  <c r="C50" i="21" s="1"/>
  <c r="C35" i="21"/>
  <c r="C173" i="20"/>
  <c r="C172" i="20"/>
  <c r="C171" i="20"/>
  <c r="C170" i="20"/>
  <c r="C162" i="20"/>
  <c r="C141" i="20"/>
  <c r="D135" i="20"/>
  <c r="D141" i="20" s="1"/>
  <c r="C109" i="20"/>
  <c r="C108" i="20"/>
  <c r="C107" i="20"/>
  <c r="C77" i="20"/>
  <c r="D67" i="20"/>
  <c r="D69" i="20" s="1"/>
  <c r="D66" i="20"/>
  <c r="D65" i="20"/>
  <c r="D64" i="20"/>
  <c r="D61" i="20"/>
  <c r="D63" i="20" s="1"/>
  <c r="D59" i="20"/>
  <c r="D58" i="20"/>
  <c r="D60" i="20" s="1"/>
  <c r="D55" i="20"/>
  <c r="C48" i="20"/>
  <c r="C50" i="20" s="1"/>
  <c r="C35" i="20"/>
  <c r="D22" i="20"/>
  <c r="D27" i="20" s="1"/>
  <c r="H13" i="24" l="1"/>
  <c r="G14" i="24"/>
  <c r="H4" i="24"/>
  <c r="F46" i="25"/>
  <c r="G38" i="24"/>
  <c r="G32" i="24"/>
  <c r="H32" i="24"/>
  <c r="H33" i="24"/>
  <c r="H38" i="24" s="1"/>
  <c r="F61" i="25"/>
  <c r="D147" i="22" s="1"/>
  <c r="D150" i="22" s="1"/>
  <c r="D173" i="22" s="1"/>
  <c r="F54" i="25"/>
  <c r="D147" i="23" s="1"/>
  <c r="D150" i="23" s="1"/>
  <c r="D173" i="23" s="1"/>
  <c r="C157" i="20"/>
  <c r="C164" i="20" s="1"/>
  <c r="C157" i="22"/>
  <c r="C164" i="22" s="1"/>
  <c r="F38" i="25"/>
  <c r="F27" i="25"/>
  <c r="F10" i="25"/>
  <c r="D147" i="14" s="1"/>
  <c r="F19" i="25"/>
  <c r="C164" i="23"/>
  <c r="D56" i="23"/>
  <c r="D57" i="23" s="1"/>
  <c r="D70" i="23" s="1"/>
  <c r="D77" i="23" s="1"/>
  <c r="D34" i="23"/>
  <c r="D36" i="23" s="1"/>
  <c r="D75" i="23" s="1"/>
  <c r="D35" i="23"/>
  <c r="D169" i="23"/>
  <c r="D169" i="22"/>
  <c r="D44" i="22"/>
  <c r="D56" i="22"/>
  <c r="D57" i="22" s="1"/>
  <c r="D70" i="22" s="1"/>
  <c r="D77" i="22" s="1"/>
  <c r="D35" i="22"/>
  <c r="D36" i="22" s="1"/>
  <c r="D35" i="21"/>
  <c r="D34" i="21"/>
  <c r="D56" i="21"/>
  <c r="D57" i="21" s="1"/>
  <c r="D70" i="21" s="1"/>
  <c r="D77" i="21" s="1"/>
  <c r="D169" i="21"/>
  <c r="C164" i="21"/>
  <c r="D35" i="20"/>
  <c r="D34" i="20"/>
  <c r="D36" i="20" s="1"/>
  <c r="D75" i="20" s="1"/>
  <c r="D56" i="20"/>
  <c r="D57" i="20" s="1"/>
  <c r="D70" i="20" s="1"/>
  <c r="D77" i="20" s="1"/>
  <c r="D169" i="20"/>
  <c r="D43" i="20"/>
  <c r="G39" i="24" l="1"/>
  <c r="H9" i="19" s="1"/>
  <c r="I9" i="19" s="1"/>
  <c r="H14" i="24"/>
  <c r="H39" i="24" s="1"/>
  <c r="F28" i="25"/>
  <c r="D147" i="20" s="1"/>
  <c r="D150" i="20" s="1"/>
  <c r="D173" i="20" s="1"/>
  <c r="F47" i="25"/>
  <c r="D147" i="21" s="1"/>
  <c r="D150" i="21" s="1"/>
  <c r="D173" i="21" s="1"/>
  <c r="D47" i="23"/>
  <c r="D45" i="23"/>
  <c r="D46" i="23"/>
  <c r="D49" i="23"/>
  <c r="D41" i="23"/>
  <c r="D44" i="23"/>
  <c r="D42" i="23"/>
  <c r="D43" i="23"/>
  <c r="D36" i="21"/>
  <c r="D75" i="21" s="1"/>
  <c r="D46" i="22"/>
  <c r="D49" i="22"/>
  <c r="D45" i="22"/>
  <c r="D42" i="22"/>
  <c r="D75" i="22"/>
  <c r="D43" i="22"/>
  <c r="D47" i="22"/>
  <c r="D42" i="20"/>
  <c r="D49" i="20"/>
  <c r="D46" i="20"/>
  <c r="D45" i="20"/>
  <c r="D44" i="20"/>
  <c r="D47" i="20"/>
  <c r="D48" i="23" l="1"/>
  <c r="D50" i="23" s="1"/>
  <c r="D76" i="23"/>
  <c r="D78" i="23" s="1"/>
  <c r="C76" i="23"/>
  <c r="D46" i="21"/>
  <c r="D45" i="21"/>
  <c r="D49" i="21"/>
  <c r="D44" i="21"/>
  <c r="D43" i="21"/>
  <c r="D47" i="21"/>
  <c r="D42" i="21"/>
  <c r="D48" i="22"/>
  <c r="D50" i="22" s="1"/>
  <c r="D48" i="20"/>
  <c r="D50" i="20" s="1"/>
  <c r="D85" i="23" l="1"/>
  <c r="D87" i="23" s="1"/>
  <c r="D99" i="23" s="1"/>
  <c r="D92" i="23"/>
  <c r="D94" i="23" s="1"/>
  <c r="D48" i="21"/>
  <c r="D50" i="21" s="1"/>
  <c r="D76" i="21" s="1"/>
  <c r="D78" i="21" s="1"/>
  <c r="D85" i="21" s="1"/>
  <c r="D87" i="21"/>
  <c r="D99" i="21" s="1"/>
  <c r="D92" i="21"/>
  <c r="D94" i="21" s="1"/>
  <c r="D100" i="21" s="1"/>
  <c r="D101" i="21" s="1"/>
  <c r="D102" i="21" s="1"/>
  <c r="D109" i="21" s="1"/>
  <c r="D170" i="23"/>
  <c r="D76" i="22"/>
  <c r="D78" i="22" s="1"/>
  <c r="D85" i="22" s="1"/>
  <c r="C76" i="22"/>
  <c r="D76" i="20"/>
  <c r="D78" i="20" s="1"/>
  <c r="D85" i="20" s="1"/>
  <c r="C76" i="20"/>
  <c r="D170" i="21" l="1"/>
  <c r="C76" i="21"/>
  <c r="D107" i="21"/>
  <c r="D108" i="21"/>
  <c r="D87" i="20"/>
  <c r="D92" i="20"/>
  <c r="D94" i="20" s="1"/>
  <c r="D87" i="22"/>
  <c r="D92" i="22"/>
  <c r="D94" i="22" s="1"/>
  <c r="D107" i="23"/>
  <c r="D108" i="23"/>
  <c r="D100" i="23"/>
  <c r="D110" i="21"/>
  <c r="D170" i="22"/>
  <c r="D170" i="20"/>
  <c r="D100" i="22" l="1"/>
  <c r="D108" i="22"/>
  <c r="D99" i="22"/>
  <c r="D101" i="22" s="1"/>
  <c r="D102" i="22" s="1"/>
  <c r="D109" i="22" s="1"/>
  <c r="D107" i="22"/>
  <c r="D108" i="20"/>
  <c r="D100" i="20"/>
  <c r="D101" i="20" s="1"/>
  <c r="D102" i="20" s="1"/>
  <c r="D109" i="20" s="1"/>
  <c r="D110" i="20" s="1"/>
  <c r="D124" i="21"/>
  <c r="D117" i="21"/>
  <c r="C117" i="21" s="1"/>
  <c r="D107" i="20"/>
  <c r="D99" i="20"/>
  <c r="D101" i="23"/>
  <c r="D102" i="23" s="1"/>
  <c r="D109" i="23" s="1"/>
  <c r="D110" i="23"/>
  <c r="D120" i="23"/>
  <c r="D171" i="23"/>
  <c r="D119" i="21"/>
  <c r="D120" i="21"/>
  <c r="D123" i="21"/>
  <c r="D127" i="21"/>
  <c r="D121" i="21"/>
  <c r="D171" i="21"/>
  <c r="D128" i="21"/>
  <c r="D118" i="21"/>
  <c r="D125" i="21"/>
  <c r="D122" i="21"/>
  <c r="D126" i="21"/>
  <c r="D119" i="23" l="1"/>
  <c r="D117" i="23"/>
  <c r="C117" i="23" s="1"/>
  <c r="D122" i="23"/>
  <c r="D126" i="23"/>
  <c r="D171" i="20"/>
  <c r="D117" i="20"/>
  <c r="C117" i="20" s="1"/>
  <c r="D119" i="20"/>
  <c r="D126" i="20"/>
  <c r="D128" i="20"/>
  <c r="D125" i="20"/>
  <c r="D118" i="20"/>
  <c r="D127" i="20"/>
  <c r="D123" i="20"/>
  <c r="D122" i="20"/>
  <c r="D121" i="20"/>
  <c r="D124" i="20"/>
  <c r="D120" i="20"/>
  <c r="D110" i="22"/>
  <c r="D128" i="23"/>
  <c r="D121" i="23"/>
  <c r="D123" i="23"/>
  <c r="D124" i="23"/>
  <c r="D127" i="23"/>
  <c r="D125" i="23"/>
  <c r="D118" i="23"/>
  <c r="D129" i="21"/>
  <c r="D140" i="21" s="1"/>
  <c r="D142" i="21" s="1"/>
  <c r="D172" i="21" s="1"/>
  <c r="D174" i="21" s="1"/>
  <c r="D155" i="21" s="1"/>
  <c r="D171" i="22" l="1"/>
  <c r="D120" i="22"/>
  <c r="D122" i="22"/>
  <c r="D119" i="22"/>
  <c r="D117" i="22"/>
  <c r="C117" i="22" s="1"/>
  <c r="D121" i="22"/>
  <c r="D126" i="22"/>
  <c r="D123" i="22"/>
  <c r="D125" i="22"/>
  <c r="D118" i="22"/>
  <c r="D128" i="22"/>
  <c r="D127" i="22"/>
  <c r="D124" i="22"/>
  <c r="D129" i="20"/>
  <c r="D140" i="20" s="1"/>
  <c r="D142" i="20" s="1"/>
  <c r="D172" i="20" s="1"/>
  <c r="D174" i="20" s="1"/>
  <c r="D155" i="20" s="1"/>
  <c r="D156" i="20" s="1"/>
  <c r="D163" i="20" s="1"/>
  <c r="D162" i="20" s="1"/>
  <c r="D129" i="23"/>
  <c r="D140" i="23" s="1"/>
  <c r="D142" i="23" s="1"/>
  <c r="D172" i="23" s="1"/>
  <c r="D174" i="23" s="1"/>
  <c r="D155" i="23" s="1"/>
  <c r="D156" i="23" s="1"/>
  <c r="D159" i="23" s="1"/>
  <c r="D156" i="21"/>
  <c r="D160" i="21" s="1"/>
  <c r="D161" i="20" l="1"/>
  <c r="D129" i="22"/>
  <c r="D140" i="22" s="1"/>
  <c r="D142" i="22" s="1"/>
  <c r="D172" i="22" s="1"/>
  <c r="D174" i="22" s="1"/>
  <c r="D160" i="20"/>
  <c r="D159" i="20"/>
  <c r="D163" i="23"/>
  <c r="D162" i="23" s="1"/>
  <c r="D160" i="23"/>
  <c r="D158" i="23" s="1"/>
  <c r="D161" i="23"/>
  <c r="D161" i="21"/>
  <c r="D159" i="21"/>
  <c r="D158" i="21" s="1"/>
  <c r="D163" i="21"/>
  <c r="D162" i="21" s="1"/>
  <c r="D158" i="20" l="1"/>
  <c r="D157" i="20" s="1"/>
  <c r="D164" i="20" s="1"/>
  <c r="D175" i="20" s="1"/>
  <c r="D176" i="20" s="1"/>
  <c r="G5" i="19" s="1"/>
  <c r="D155" i="22"/>
  <c r="D156" i="22" s="1"/>
  <c r="D161" i="22" s="1"/>
  <c r="D157" i="23"/>
  <c r="D164" i="23" s="1"/>
  <c r="D175" i="23" s="1"/>
  <c r="D176" i="23" s="1"/>
  <c r="D177" i="23" s="1"/>
  <c r="D157" i="21"/>
  <c r="D164" i="21" s="1"/>
  <c r="D175" i="21" s="1"/>
  <c r="D176" i="21" s="1"/>
  <c r="G6" i="19" s="1"/>
  <c r="H6" i="19" s="1"/>
  <c r="I6" i="19" s="1"/>
  <c r="C175" i="20" l="1"/>
  <c r="G8" i="19"/>
  <c r="D159" i="22"/>
  <c r="D163" i="22"/>
  <c r="D162" i="22" s="1"/>
  <c r="D160" i="22"/>
  <c r="C175" i="23"/>
  <c r="C175" i="21"/>
  <c r="D158" i="22" l="1"/>
  <c r="D157" i="22" s="1"/>
  <c r="D164" i="22" s="1"/>
  <c r="D67" i="14"/>
  <c r="D65" i="14"/>
  <c r="D64" i="14"/>
  <c r="D61" i="14"/>
  <c r="D59" i="14"/>
  <c r="D58" i="14"/>
  <c r="D55" i="14"/>
  <c r="D175" i="22" l="1"/>
  <c r="D176" i="22" s="1"/>
  <c r="G7" i="19" s="1"/>
  <c r="C175" i="22"/>
  <c r="C174" i="14" l="1"/>
  <c r="C173" i="14"/>
  <c r="C172" i="14"/>
  <c r="C171" i="14"/>
  <c r="C163" i="14"/>
  <c r="C159" i="14"/>
  <c r="C141" i="14"/>
  <c r="D135" i="14"/>
  <c r="D141" i="14" s="1"/>
  <c r="C109" i="14"/>
  <c r="C108" i="14"/>
  <c r="C107" i="14"/>
  <c r="C77" i="14"/>
  <c r="D69" i="14"/>
  <c r="D66" i="14"/>
  <c r="D63" i="14"/>
  <c r="D60" i="14"/>
  <c r="C48" i="14"/>
  <c r="C50" i="14" s="1"/>
  <c r="C35" i="14"/>
  <c r="D22" i="14"/>
  <c r="D27" i="14" s="1"/>
  <c r="D56" i="14" l="1"/>
  <c r="D57" i="14" s="1"/>
  <c r="C158" i="14"/>
  <c r="D70" i="14"/>
  <c r="D77" i="14" s="1"/>
  <c r="D170" i="14"/>
  <c r="D35" i="14"/>
  <c r="D34" i="14"/>
  <c r="D36" i="14" l="1"/>
  <c r="D75" i="14" l="1"/>
  <c r="D44" i="14"/>
  <c r="D42" i="14"/>
  <c r="D43" i="14"/>
  <c r="D47" i="14"/>
  <c r="D46" i="14"/>
  <c r="D45" i="14"/>
  <c r="D49" i="14"/>
  <c r="D41" i="14"/>
  <c r="D48" i="14" l="1"/>
  <c r="D76" i="14" l="1"/>
  <c r="D78" i="14" s="1"/>
  <c r="D94" i="14" l="1"/>
  <c r="D87" i="14"/>
  <c r="D107" i="14" s="1"/>
  <c r="C76" i="14"/>
  <c r="D171" i="14"/>
  <c r="D99" i="14" l="1"/>
  <c r="D100" i="14"/>
  <c r="D108" i="14"/>
  <c r="D101" i="14" l="1"/>
  <c r="D102" i="14" s="1"/>
  <c r="D110" i="14" s="1"/>
  <c r="D120" i="14"/>
  <c r="D126" i="14"/>
  <c r="D172" i="14"/>
  <c r="D119" i="14"/>
  <c r="D123" i="14"/>
  <c r="D128" i="14" l="1"/>
  <c r="D125" i="14"/>
  <c r="D121" i="14"/>
  <c r="D124" i="14"/>
  <c r="D122" i="14"/>
  <c r="D127" i="14"/>
  <c r="D118" i="14"/>
  <c r="D129" i="14" s="1"/>
  <c r="D140" i="14" l="1"/>
  <c r="D142" i="14" s="1"/>
  <c r="D173" i="14" s="1"/>
  <c r="E129" i="14"/>
  <c r="E134" i="14" s="1"/>
  <c r="H8" i="19"/>
  <c r="I8" i="19" l="1"/>
  <c r="H7" i="19" l="1"/>
  <c r="I7" i="19" s="1"/>
  <c r="D151" i="14"/>
  <c r="D174" i="14" s="1"/>
  <c r="D175" i="14" s="1"/>
  <c r="D156" i="14" s="1"/>
  <c r="D157" i="14" s="1"/>
  <c r="D160" i="14" l="1"/>
  <c r="D162" i="14"/>
  <c r="D164" i="14"/>
  <c r="D163" i="14" s="1"/>
  <c r="D161" i="14"/>
  <c r="D159" i="14" l="1"/>
  <c r="D158" i="14" s="1"/>
  <c r="D165" i="14" s="1"/>
  <c r="D176" i="14" l="1"/>
  <c r="D177" i="14" s="1"/>
  <c r="C176" i="14"/>
  <c r="H5" i="19" l="1"/>
  <c r="G4" i="19"/>
  <c r="H4" i="19" s="1"/>
  <c r="I4" i="19" s="1"/>
  <c r="I5" i="19" l="1"/>
  <c r="I10" i="19" s="1"/>
  <c r="I11" i="19" s="1"/>
  <c r="H10" i="19"/>
  <c r="H11" i="1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<sst xmlns="http://schemas.openxmlformats.org/spreadsheetml/2006/main" count="1523" uniqueCount="339">
  <si>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</si>
  <si>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</si>
  <si>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</si>
  <si>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</si>
  <si>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</si>
  <si>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</si>
  <si>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</si>
  <si>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</si>
  <si>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</si>
  <si>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</si>
  <si>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</si>
  <si>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</si>
  <si>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</si>
  <si>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Total</t>
  </si>
  <si>
    <t>Módulo 2 - Encargos e Benefícios Anuais, Mensais e Diários</t>
  </si>
  <si>
    <t>Submódulo 2.1 - 13º (décimo terceiro) Salário e Adicional de Férias</t>
  </si>
  <si>
    <t>2.1</t>
  </si>
  <si>
    <t>13º (décimo terceiro) Salário</t>
  </si>
  <si>
    <t>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</si>
  <si>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</si>
  <si>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</si>
  <si>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</si>
  <si>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</si>
  <si>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</si>
  <si>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</si>
  <si>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</si>
  <si>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</si>
  <si>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</si>
  <si>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</si>
  <si>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</si>
  <si>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G</t>
  </si>
  <si>
    <t>INCRA</t>
  </si>
  <si>
    <t>Subtotal - GPS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</si>
  <si>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</si>
  <si>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</si>
  <si>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</si>
  <si>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</si>
  <si>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</si>
  <si>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</si>
  <si>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</si>
  <si>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Desconto</t>
  </si>
  <si>
    <t>Custo Efetivo do Vale Transporte</t>
  </si>
  <si>
    <t>Auxílio-Refeição/Alimentação</t>
  </si>
  <si>
    <t>Custo Efetivo do Auxílio-Refeição/Alimentação</t>
  </si>
  <si>
    <t>Quadro-Resumo do Módulo 2 - Encargos e Benefícios anuais, mensais e diários</t>
  </si>
  <si>
    <t>Encargos e Benefícios Anuais, Mensais e Diários</t>
  </si>
  <si>
    <t>13º (décimo terceiro) Salário e Adicional de Férias</t>
  </si>
  <si>
    <t>Módulo 3 - Rescisão</t>
  </si>
  <si>
    <t>Submódulo 3.1 - Custo do Aviso Prévio Indenizado</t>
  </si>
  <si>
    <t>3.1</t>
  </si>
  <si>
    <t>Aviso Prévio Indenizado</t>
  </si>
  <si>
    <t>Multa do FGTS sobre o Aviso Prévio Indenizado</t>
  </si>
  <si>
    <t>Submódulo 3.2 - Custo do Aviso Prévio Trabalhado</t>
  </si>
  <si>
    <t>3.2</t>
  </si>
  <si>
    <t>Aviso Prévio Trabalhado</t>
  </si>
  <si>
    <t>Multa do FGTS sobre o Aviso Prévio Trabalhado</t>
  </si>
  <si>
    <t>Submódulo 3.3 - Custo da Demissão com Justa Causa</t>
  </si>
  <si>
    <t>Demissões por Justa Causa</t>
  </si>
  <si>
    <t>Valor Provisionado do 13º Salário</t>
  </si>
  <si>
    <t>Valor Provisionado do Adicional de Férias</t>
  </si>
  <si>
    <t>Subtotal das Provisões</t>
  </si>
  <si>
    <t>Custo da Demissão com Justa Causa</t>
  </si>
  <si>
    <t>Quadro-Resumo do Módulo 3 - Rescisão</t>
  </si>
  <si>
    <t>Rescisão</t>
  </si>
  <si>
    <t>Custo do Aviso Prévio Indenizado</t>
  </si>
  <si>
    <t>Custo do Aviso Prévio Trabalhado</t>
  </si>
  <si>
    <t>3.3</t>
  </si>
  <si>
    <t>Módulo 4 - Custo de Reposição do Profissional Ausente</t>
  </si>
  <si>
    <t>Submódulo 4.1 - Ausências Legais</t>
  </si>
  <si>
    <t>4.1</t>
  </si>
  <si>
    <t>Ausências Legais</t>
  </si>
  <si>
    <t>Férias</t>
  </si>
  <si>
    <t>Ausência Justificada</t>
  </si>
  <si>
    <t>Ausência por Acidente de Trabalho</t>
  </si>
  <si>
    <t>Afastamento por Doença</t>
  </si>
  <si>
    <t>Ausência para Consulta Médica de Filho</t>
  </si>
  <si>
    <t>Ausência por Óbitos na Família</t>
  </si>
  <si>
    <t>Licença para Casamento</t>
  </si>
  <si>
    <t>Ausência para Doação de Sangue</t>
  </si>
  <si>
    <t>I</t>
  </si>
  <si>
    <t>Ausência para Testemunho</t>
  </si>
  <si>
    <t>J</t>
  </si>
  <si>
    <t>Licença Paternidade</t>
  </si>
  <si>
    <t>K</t>
  </si>
  <si>
    <t>Afastamento Maternidade</t>
  </si>
  <si>
    <t>L</t>
  </si>
  <si>
    <t>Ausência para Consulta Pré-Natal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</si>
  <si>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</si>
  <si>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</si>
  <si>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</si>
  <si>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</si>
  <si>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</si>
  <si>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</si>
  <si>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</si>
  <si>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</si>
  <si>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</si>
  <si>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</si>
  <si>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</si>
  <si>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</si>
  <si>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</si>
  <si>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</si>
  <si>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</si>
  <si>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</si>
  <si>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 xml:space="preserve">   Tributos Federais</t>
  </si>
  <si>
    <t xml:space="preserve">        PIS</t>
  </si>
  <si>
    <t xml:space="preserve">        COFINS</t>
  </si>
  <si>
    <t xml:space="preserve">   Tributos Estaduais</t>
  </si>
  <si>
    <t xml:space="preserve">   Tributos Municipais</t>
  </si>
  <si>
    <t xml:space="preserve">        ISSQN</t>
  </si>
  <si>
    <t>Mão de obra vinculada à execução contratual (valor por empregado)</t>
  </si>
  <si>
    <t>Módulo 3 - Provisão para Rescisão</t>
  </si>
  <si>
    <t>Módulo 6 – Custos Indiretos, Tributos e Lucro</t>
  </si>
  <si>
    <t xml:space="preserve">Valor Total por Empregado </t>
  </si>
  <si>
    <t>Discriminação dos Serviços</t>
  </si>
  <si>
    <t>Município</t>
  </si>
  <si>
    <t>ACT, CCT ou Dissídio Coletivo de Trabalho</t>
  </si>
  <si>
    <t>Nº de Meses de Execução Contratual</t>
  </si>
  <si>
    <t>Identificação do Serviço</t>
  </si>
  <si>
    <t>Tipo de Serviço</t>
  </si>
  <si>
    <t>Unidade de Medida</t>
  </si>
  <si>
    <t>Quantidade a Contratar</t>
  </si>
  <si>
    <t>Classificação Brasileira de Ocupações (CBO)</t>
  </si>
  <si>
    <t>Salário Base da Categoria Profissional</t>
  </si>
  <si>
    <t>Categoria Profissional</t>
  </si>
  <si>
    <t>Data-base da Categoria</t>
  </si>
  <si>
    <t>Posto de Trabalho</t>
  </si>
  <si>
    <t>Brasília/DF</t>
  </si>
  <si>
    <t>Custo Efetivo do Plano de Saúde</t>
  </si>
  <si>
    <t>Plano de Saúde</t>
  </si>
  <si>
    <t>Desconto - Participação do Empregado</t>
  </si>
  <si>
    <t>Desconto - Contribuição PAT</t>
  </si>
  <si>
    <t>Plano de Assistência Odontológica</t>
  </si>
  <si>
    <t>Custo Efetivo do Plano de Assistência Odontológica</t>
  </si>
  <si>
    <t>Seguro de Vida e Assistência Funeral</t>
  </si>
  <si>
    <t>Custo Efetivo do Seguro de Vida e Assistência Funeral</t>
  </si>
  <si>
    <t>Categoria</t>
  </si>
  <si>
    <t>Descrição</t>
  </si>
  <si>
    <t xml:space="preserve"> Custo Unitário Estimado</t>
  </si>
  <si>
    <t>Quantidade Fornecida por ano</t>
  </si>
  <si>
    <t>Custo Anual Estimado por profissional</t>
  </si>
  <si>
    <t>Custo Mensal Estimado por Profissional</t>
  </si>
  <si>
    <t>Camisa</t>
  </si>
  <si>
    <t>Gravata</t>
  </si>
  <si>
    <t>Cinto</t>
  </si>
  <si>
    <t>Meias</t>
  </si>
  <si>
    <t>Calça</t>
  </si>
  <si>
    <t>-</t>
  </si>
  <si>
    <t>Salário Base</t>
  </si>
  <si>
    <t>Valor Mensal</t>
  </si>
  <si>
    <t>Custo Unitário</t>
  </si>
  <si>
    <t>Quantidade Mensal</t>
  </si>
  <si>
    <r>
      <t>BRASÍLIA</t>
    </r>
    <r>
      <rPr>
        <b/>
        <sz val="9"/>
        <rFont val="Calibri"/>
        <family val="2"/>
        <scheme val="minor"/>
      </rPr>
      <t xml:space="preserve"> - CUSTO ANUAL ESTIMADO COM UNIFORMES</t>
    </r>
  </si>
  <si>
    <t>Valor de Referência</t>
  </si>
  <si>
    <t>QUADRO-RESUMO DO CUSTO POR EMPREGADO</t>
  </si>
  <si>
    <t>Subtotal (A + B + C + D + E)</t>
  </si>
  <si>
    <t>%</t>
  </si>
  <si>
    <t>CUSTOS DE MÃO DE OBRA - GRUPO 1 - SERVENTE DE LIMPEZA</t>
  </si>
  <si>
    <t>Limpeza e Conservação</t>
  </si>
  <si>
    <t>Servente de Limpeza</t>
  </si>
  <si>
    <t>5143-20</t>
  </si>
  <si>
    <t>Copeiragem</t>
  </si>
  <si>
    <t>Copeiro(a)</t>
  </si>
  <si>
    <t>5134-05</t>
  </si>
  <si>
    <t>Garçonaria</t>
  </si>
  <si>
    <t>Garçom/Garçonete</t>
  </si>
  <si>
    <t>CUSTOS DE MÃO DE OBRA - GRUPO 1 - COPEIRAGEM</t>
  </si>
  <si>
    <t>CUSTOS DE MÃO DE OBRA - GRUPO 1 - GARÇONARIA</t>
  </si>
  <si>
    <t>CUSTOS DE MÃO DE OBRA - GRUPO 1 - SUPERVISÃO</t>
  </si>
  <si>
    <t>Supervisão Administrativa</t>
  </si>
  <si>
    <t>Supervisor(a) Administrativo(a)</t>
  </si>
  <si>
    <t>4101-05</t>
  </si>
  <si>
    <t>Movimentação de Mobiliário</t>
  </si>
  <si>
    <t>Homem/Hora</t>
  </si>
  <si>
    <t>Carregador</t>
  </si>
  <si>
    <t>7832-10</t>
  </si>
  <si>
    <t>Valor Unitário do Homem/Hora (220 Horas Mensais)</t>
  </si>
  <si>
    <t>UNIFORMES - GRUPO 1</t>
  </si>
  <si>
    <t>SERVENTE DE LIMPEZA</t>
  </si>
  <si>
    <t>Camiseta</t>
  </si>
  <si>
    <t>Calçados</t>
  </si>
  <si>
    <t>TOTAL - SERVENTE DE LIMPEZA</t>
  </si>
  <si>
    <t>COPEIRO</t>
  </si>
  <si>
    <t>Blusa</t>
  </si>
  <si>
    <t>Avental</t>
  </si>
  <si>
    <t>SUBTOTAL - COPEIRO</t>
  </si>
  <si>
    <t>COPEIRA</t>
  </si>
  <si>
    <t>Calça/Saia</t>
  </si>
  <si>
    <t>Touca</t>
  </si>
  <si>
    <t>SUBTOTAL - COPEIRA</t>
  </si>
  <si>
    <t>TOTAL - COPEIRAGEM</t>
  </si>
  <si>
    <t>GARÇOM</t>
  </si>
  <si>
    <t>Terno</t>
  </si>
  <si>
    <t>Summer</t>
  </si>
  <si>
    <t>SUBTOTAL - GARÇOM</t>
  </si>
  <si>
    <t>Lenço</t>
  </si>
  <si>
    <t>Presilha</t>
  </si>
  <si>
    <t>SUBTOTAL - GARÇONETE</t>
  </si>
  <si>
    <t>TOTAL - GARÇONARIA</t>
  </si>
  <si>
    <t>GARÇONETE</t>
  </si>
  <si>
    <t>CARREGADOR</t>
  </si>
  <si>
    <t>TOTAL - CARREGADOR</t>
  </si>
  <si>
    <t>SUPERVISOR(A)</t>
  </si>
  <si>
    <t>TOTAL - SUPERVISÃO ADMINISTRATIVA</t>
  </si>
  <si>
    <t>Grupo</t>
  </si>
  <si>
    <t>Serviço</t>
  </si>
  <si>
    <t>Valor Global (30 meses)</t>
  </si>
  <si>
    <t>Facilities</t>
  </si>
  <si>
    <t>Serviços sob Demanda de Carregadores</t>
  </si>
  <si>
    <t>Materiais, Utensílios e Equipamentos de Copeiragem</t>
  </si>
  <si>
    <t>Subtotal - Grupo 1</t>
  </si>
  <si>
    <t>Valor Global da Contratação</t>
  </si>
  <si>
    <t>Posto</t>
  </si>
  <si>
    <t>Unidade</t>
  </si>
  <si>
    <t>Açúcar Cristal</t>
  </si>
  <si>
    <t>Kg</t>
  </si>
  <si>
    <t>Material de Consumo</t>
  </si>
  <si>
    <t>Café em Pó</t>
  </si>
  <si>
    <t>Chá</t>
  </si>
  <si>
    <t>Caixa</t>
  </si>
  <si>
    <t>Coador</t>
  </si>
  <si>
    <t>Copo Biodegradável - 200ml</t>
  </si>
  <si>
    <t>Copo Biodegradável - 110ml</t>
  </si>
  <si>
    <t>Forro para Bandeja</t>
  </si>
  <si>
    <t>Guardanapo - 50 unidades</t>
  </si>
  <si>
    <t>Pacote</t>
  </si>
  <si>
    <t>Pano de Prato</t>
  </si>
  <si>
    <t>Toalha de Papel - 6 rolos de 200m</t>
  </si>
  <si>
    <t>Açucareiro - 300g</t>
  </si>
  <si>
    <t>Bandeja Redonda - 35cm</t>
  </si>
  <si>
    <t>Bandeja Retangular - 30x 20cm</t>
  </si>
  <si>
    <t>Caneca - 2,5l</t>
  </si>
  <si>
    <t>Colher de Café</t>
  </si>
  <si>
    <t>Colher de Chá</t>
  </si>
  <si>
    <t>Colher de Servir - 31,7cm</t>
  </si>
  <si>
    <t>Copo de Vidro - 400ml</t>
  </si>
  <si>
    <t>Desentupidor de Pia</t>
  </si>
  <si>
    <t>Garrafa Térmica - 1l</t>
  </si>
  <si>
    <t>Garrafa Térmica - 1,8l</t>
  </si>
  <si>
    <t>Jarra com Tampa - 2,8l</t>
  </si>
  <si>
    <t>Porta Copo</t>
  </si>
  <si>
    <t>Pote Plástico - 5l</t>
  </si>
  <si>
    <t>Refil de Filtro para Purificador de Água Elétrico</t>
  </si>
  <si>
    <t>Xícara de Café - 80ml</t>
  </si>
  <si>
    <t>Xícara de Chá - 180ml</t>
  </si>
  <si>
    <t>Carrinho de Distribuição de Chá e Café - 90x40x80cm (AxLxP)</t>
  </si>
  <si>
    <t>Forno Micro-ondas - 25l</t>
  </si>
  <si>
    <t>Máquina de Café - 8l</t>
  </si>
  <si>
    <t>Purificador de Água Elétrico - 40x30x35cm</t>
  </si>
  <si>
    <t>Refrigerador - 330l</t>
  </si>
  <si>
    <t>Utensílios</t>
  </si>
  <si>
    <t>Produto</t>
  </si>
  <si>
    <t>Custo Unitário (R$)</t>
  </si>
  <si>
    <t>Valor Mensal (R$)</t>
  </si>
  <si>
    <t>Quantidade Gobal (30 Meses)</t>
  </si>
  <si>
    <t>Valor Global (30 Meses)</t>
  </si>
  <si>
    <t>Adoçante Líquido - 100ml</t>
  </si>
  <si>
    <t>Subtotal - Material de Consumo</t>
  </si>
  <si>
    <t>Subtotal - Utensílios</t>
  </si>
  <si>
    <t>Subtotal - Equipamentos</t>
  </si>
  <si>
    <t>TOTAL - INSUMOS DE COPEIRAGEM</t>
  </si>
  <si>
    <t>Água Sanitária -1l</t>
  </si>
  <si>
    <t>Litro</t>
  </si>
  <si>
    <t>Álcool em Gel - 800ml</t>
  </si>
  <si>
    <t>Refil</t>
  </si>
  <si>
    <t>Álcool Líquido 70%</t>
  </si>
  <si>
    <t>Desinfetante Concentrado - 5l</t>
  </si>
  <si>
    <t>Galão</t>
  </si>
  <si>
    <t>Desodorizador de Ar - 360ml</t>
  </si>
  <si>
    <t>Frasco</t>
  </si>
  <si>
    <t>Desodorizador de Mictório</t>
  </si>
  <si>
    <t>Desodorizador de Vaso Sanitário</t>
  </si>
  <si>
    <t>Detergente Desincrustante - 5l</t>
  </si>
  <si>
    <t>Detergente Lava Louças - 500ml</t>
  </si>
  <si>
    <t>Detergente Concentrado - 5l</t>
  </si>
  <si>
    <t>Disco Abrasivo de 350mm</t>
  </si>
  <si>
    <t>Disco Abrasivo de 510mm</t>
  </si>
  <si>
    <t>Escova de Limpeza Geral</t>
  </si>
  <si>
    <t>Escova de 350mm</t>
  </si>
  <si>
    <t>Esponja de Aço - 8 Unidades</t>
  </si>
  <si>
    <t>Esponja de Limpeza</t>
  </si>
  <si>
    <t>Flanela - 30x40cm</t>
  </si>
  <si>
    <t>Limpa Vidros - 1l</t>
  </si>
  <si>
    <t>Limpador de Cerâmicas e Azulejos - 5l</t>
  </si>
  <si>
    <t>Limpador Multiuso - 500ml</t>
  </si>
  <si>
    <t>Lustra-Móveis - 200ml</t>
  </si>
  <si>
    <t>Luvas de Proteção - P</t>
  </si>
  <si>
    <t>Par</t>
  </si>
  <si>
    <t>Luvas de Proteção - M</t>
  </si>
  <si>
    <t>Luvas de Proteção - G</t>
  </si>
  <si>
    <t>Máscara de Proteção</t>
  </si>
  <si>
    <t>Pano de Chão Alvejado - 50x70cm</t>
  </si>
  <si>
    <t>Papel Higiênico - 8 rolos de 250m</t>
  </si>
  <si>
    <t>Sabão em Barra - 200g - 5 unidades</t>
  </si>
  <si>
    <t>Sabão Líquido - 5l</t>
  </si>
  <si>
    <t>Sabonete Líquido - 800ml</t>
  </si>
  <si>
    <t>Saco Plástico - 50l - Marrom - 100 unidades</t>
  </si>
  <si>
    <t>Saco Plástico - 50l - Cinza - 100 unidades</t>
  </si>
  <si>
    <r>
      <t>Saco Plástico - 100l -</t>
    </r>
    <r>
      <rPr>
        <b/>
        <sz val="11"/>
        <color rgb="FF000000"/>
        <rFont val="Calibri"/>
        <family val="2"/>
      </rPr>
      <t> Azul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</si>
  <si>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Vermelho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</si>
  <si>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Marrom</t>
    </r>
    <r>
      <rPr>
        <sz val="11"/>
        <color rgb="FF000000"/>
        <rFont val="Calibri"/>
        <family val="2"/>
      </rPr>
      <t> - 100 unidades</t>
    </r>
  </si>
  <si>
    <r>
      <t>Saco Plástico - 100l -</t>
    </r>
    <r>
      <rPr>
        <b/>
        <sz val="11"/>
        <color rgb="FF000000"/>
        <rFont val="Calibri"/>
        <family val="2"/>
      </rPr>
      <t> Cinza</t>
    </r>
    <r>
      <rPr>
        <sz val="11"/>
        <color rgb="FF000000"/>
        <rFont val="Calibri"/>
        <family val="2"/>
      </rPr>
      <t> - 100 unidades</t>
    </r>
  </si>
  <si>
    <t>Balde Plástico - 10l</t>
  </si>
  <si>
    <t>Balde Plástico - 50l</t>
  </si>
  <si>
    <t>Borrifador - 500ml</t>
  </si>
  <si>
    <t>Desentupidor de Vaso Sanitário</t>
  </si>
  <si>
    <t>Dispensador de Sabonete Líquido - 800ml</t>
  </si>
  <si>
    <t>Dispensador de Álcool em Gel - 800ml</t>
  </si>
  <si>
    <t>Escova Sanitária</t>
  </si>
  <si>
    <t>Espanador de Penas</t>
  </si>
  <si>
    <r>
      <t>Lixeira - 40l -</t>
    </r>
    <r>
      <rPr>
        <b/>
        <sz val="11"/>
        <color rgb="FF000000"/>
        <rFont val="Calibri"/>
        <family val="2"/>
      </rPr>
      <t> Azul</t>
    </r>
  </si>
  <si>
    <r>
      <t>Lixeira - 25l - </t>
    </r>
    <r>
      <rPr>
        <b/>
        <sz val="11"/>
        <color rgb="FF000000"/>
        <rFont val="Calibri"/>
        <family val="2"/>
      </rPr>
      <t>Vermelha</t>
    </r>
  </si>
  <si>
    <r>
      <t>Lixeira - 25l - </t>
    </r>
    <r>
      <rPr>
        <b/>
        <sz val="11"/>
        <color rgb="FF000000"/>
        <rFont val="Calibri"/>
        <family val="2"/>
      </rPr>
      <t>Marrom</t>
    </r>
  </si>
  <si>
    <r>
      <t>Lixeira - 25l - </t>
    </r>
    <r>
      <rPr>
        <b/>
        <sz val="11"/>
        <color rgb="FF000000"/>
        <rFont val="Calibri"/>
        <family val="2"/>
      </rPr>
      <t>Cinza</t>
    </r>
  </si>
  <si>
    <r>
      <t>Lixeira - 15l - </t>
    </r>
    <r>
      <rPr>
        <b/>
        <sz val="11"/>
        <color rgb="FF000000"/>
        <rFont val="Calibri"/>
        <family val="2"/>
      </rPr>
      <t>Marrom</t>
    </r>
  </si>
  <si>
    <r>
      <t>Lixeira para Pilhas e Baterias - 20l - L</t>
    </r>
    <r>
      <rPr>
        <b/>
        <sz val="11"/>
        <color rgb="FF000000"/>
        <rFont val="Calibri"/>
        <family val="2"/>
      </rPr>
      <t>aranja</t>
    </r>
  </si>
  <si>
    <t>Lixeira Cinzeiro - 300x700mm</t>
  </si>
  <si>
    <t>Pá de Lixo, com cabo longo</t>
  </si>
  <si>
    <t>Placa de Sinalização de Piso Molhado</t>
  </si>
  <si>
    <t>Rodo - 40cm</t>
  </si>
  <si>
    <t>Rodo - 60cm</t>
  </si>
  <si>
    <t>Suporte para Papel Higiênico - Rolo de 300m</t>
  </si>
  <si>
    <t>Suporte para Papel Toalha - Bobina de 200m</t>
  </si>
  <si>
    <t>Vassoura de Pelo - 40cm</t>
  </si>
  <si>
    <t>Vassoura de Pelo - 60cm</t>
  </si>
  <si>
    <t>Aspirador de Pó - 1400w</t>
  </si>
  <si>
    <t>Balança Mecânica - 300kg</t>
  </si>
  <si>
    <t>Carro Coletor de Lixo - 120l</t>
  </si>
  <si>
    <t>Carro Plataforma - 300kg</t>
  </si>
  <si>
    <t>Container Não Metálico - 1200l</t>
  </si>
  <si>
    <t>Enceradeira Industrial - 350mm</t>
  </si>
  <si>
    <t>Enceradeira Industrial - 510mm</t>
  </si>
  <si>
    <t>TOTAL - INSUMOS DE LIMPEZA E CONSERVAÇÃO</t>
  </si>
  <si>
    <r>
      <t xml:space="preserve">CONSOLIDAÇÃO DOS CUSTOS - </t>
    </r>
    <r>
      <rPr>
        <b/>
        <i/>
        <sz val="12"/>
        <color theme="1"/>
        <rFont val="Calibri"/>
        <family val="2"/>
        <scheme val="minor"/>
      </rPr>
      <t>FACILITIES</t>
    </r>
    <r>
      <rPr>
        <b/>
        <sz val="12"/>
        <color theme="1"/>
        <rFont val="Calibri"/>
        <family val="2"/>
        <scheme val="minor"/>
      </rPr>
      <t xml:space="preserve"> E MOTORISTA</t>
    </r>
  </si>
  <si>
    <t>CUSTOS DE MÃO DE OBRA - GRUPO 1 - CARREGADOR</t>
  </si>
  <si>
    <t>GRUPO 1 - RELAÇÃO DE INSUMOS DE COPEIRAGEM</t>
  </si>
  <si>
    <t>GRUPO 1 - RELAÇÃO DE INSUMOS DE LIMPEZA E CONSERVAÇÃO</t>
  </si>
  <si>
    <t>CI</t>
  </si>
  <si>
    <t>Postos</t>
  </si>
  <si>
    <t>DF00037/2023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</si>
</sst>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  <numFmt numFmtId="166" formatCode="0.000%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2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3">
    <xf numFmtId="0" fontId="0" fillId="0" borderId="0"/>
    <xf numFmtId="9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0" fontId="6" fillId="0" borderId="8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9" applyNumberFormat="0" applyAlignment="0" applyProtection="0"/>
    <xf numFmtId="0" fontId="11" fillId="7" borderId="10" applyNumberFormat="0" applyAlignment="0" applyProtection="0"/>
    <xf numFmtId="0" fontId="12" fillId="7" borderId="9" applyNumberFormat="0" applyAlignment="0" applyProtection="0"/>
    <xf numFmtId="0" fontId="13" fillId="0" borderId="11" applyNumberFormat="0" applyFill="0" applyAlignment="0" applyProtection="0"/>
    <xf numFmtId="0" fontId="14" fillId="8" borderId="12" applyNumberFormat="0" applyAlignment="0" applyProtection="0"/>
    <xf numFmtId="0" fontId="15" fillId="0" borderId="0" applyNumberFormat="0" applyFill="0" applyBorder="0" applyAlignment="0" applyProtection="0"/>
    <xf numFmtId="0" fontId="1" fillId="9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1">
    <xf numFmtId="0" fontId="0" fillId="0" borderId="0" xfId="0"/>
    <xf numFmtId="0" fontId="0" fillId="36" borderId="0" xfId="0" applyFill="1"/>
    <xf numFmtId="0" fontId="17" fillId="36" borderId="20" xfId="0" applyFont="1" applyFill="1" applyBorder="1" applyAlignment="1">
      <alignment horizontal="center" vertical="center" wrapText="1"/>
    </xf>
    <xf numFmtId="165" fontId="17" fillId="36" borderId="20" xfId="0" applyNumberFormat="1" applyFont="1" applyFill="1" applyBorder="1" applyAlignment="1">
      <alignment horizontal="center" vertical="center" wrapText="1"/>
    </xf>
    <xf numFmtId="0" fontId="0" fillId="36" borderId="20" xfId="0" applyFill="1" applyBorder="1" applyAlignment="1">
      <alignment vertical="center"/>
    </xf>
    <xf numFmtId="165" fontId="0" fillId="36" borderId="20" xfId="0" applyNumberFormat="1" applyFill="1" applyBorder="1" applyAlignment="1">
      <alignment horizontal="center" vertical="center"/>
    </xf>
    <xf numFmtId="0" fontId="0" fillId="36" borderId="20" xfId="0" applyFill="1" applyBorder="1" applyAlignment="1">
      <alignment horizontal="center" vertical="center"/>
    </xf>
    <xf numFmtId="165" fontId="17" fillId="36" borderId="20" xfId="0" applyNumberFormat="1" applyFont="1" applyFill="1" applyBorder="1" applyAlignment="1">
      <alignment horizontal="center" vertical="center"/>
    </xf>
    <xf numFmtId="165" fontId="20" fillId="36" borderId="20" xfId="0" applyNumberFormat="1" applyFont="1" applyFill="1" applyBorder="1" applyAlignment="1">
      <alignment horizontal="center" vertical="center"/>
    </xf>
    <xf numFmtId="165" fontId="0" fillId="36" borderId="0" xfId="0" applyNumberFormat="1" applyFill="1"/>
    <xf numFmtId="0" fontId="21" fillId="36" borderId="0" xfId="0" applyFont="1" applyFill="1"/>
    <xf numFmtId="0" fontId="21" fillId="36" borderId="18" xfId="0" applyFont="1" applyFill="1" applyBorder="1"/>
    <xf numFmtId="0" fontId="21" fillId="36" borderId="17" xfId="0" applyFont="1" applyFill="1" applyBorder="1"/>
    <xf numFmtId="0" fontId="20" fillId="36" borderId="3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vertical="center" wrapText="1"/>
    </xf>
    <xf numFmtId="165" fontId="21" fillId="36" borderId="15" xfId="52" applyNumberFormat="1" applyFont="1" applyFill="1" applyBorder="1" applyAlignment="1">
      <alignment horizontal="center" vertical="center" wrapText="1"/>
    </xf>
    <xf numFmtId="165" fontId="20" fillId="36" borderId="15" xfId="52" applyNumberFormat="1" applyFont="1" applyFill="1" applyBorder="1" applyAlignment="1">
      <alignment horizontal="center" vertical="center" wrapText="1"/>
    </xf>
    <xf numFmtId="0" fontId="20" fillId="36" borderId="0" xfId="0" applyFont="1" applyFill="1" applyAlignment="1">
      <alignment vertical="center"/>
    </xf>
    <xf numFmtId="165" fontId="21" fillId="36" borderId="15" xfId="0" applyNumberFormat="1" applyFont="1" applyFill="1" applyBorder="1" applyAlignment="1">
      <alignment horizontal="center" vertical="center" wrapText="1"/>
    </xf>
    <xf numFmtId="165" fontId="20" fillId="36" borderId="15" xfId="0" applyNumberFormat="1" applyFont="1" applyFill="1" applyBorder="1" applyAlignment="1">
      <alignment horizontal="center" vertical="center" wrapText="1"/>
    </xf>
    <xf numFmtId="10" fontId="21" fillId="36" borderId="15" xfId="0" applyNumberFormat="1" applyFont="1" applyFill="1" applyBorder="1" applyAlignment="1">
      <alignment horizontal="center" vertical="center" wrapText="1"/>
    </xf>
    <xf numFmtId="10" fontId="20" fillId="36" borderId="15" xfId="0" applyNumberFormat="1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vertical="center" wrapText="1"/>
    </xf>
    <xf numFmtId="0" fontId="21" fillId="36" borderId="0" xfId="0" applyFont="1" applyFill="1" applyAlignment="1">
      <alignment vertical="center"/>
    </xf>
    <xf numFmtId="165" fontId="22" fillId="36" borderId="15" xfId="0" applyNumberFormat="1" applyFont="1" applyFill="1" applyBorder="1" applyAlignment="1">
      <alignment horizontal="center" vertical="center" wrapText="1"/>
    </xf>
    <xf numFmtId="165" fontId="23" fillId="36" borderId="15" xfId="0" applyNumberFormat="1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vertical="center" wrapText="1"/>
    </xf>
    <xf numFmtId="10" fontId="21" fillId="36" borderId="15" xfId="1" applyNumberFormat="1" applyFont="1" applyFill="1" applyBorder="1" applyAlignment="1">
      <alignment horizontal="center" vertical="center" wrapText="1"/>
    </xf>
    <xf numFmtId="10" fontId="20" fillId="36" borderId="15" xfId="1" applyNumberFormat="1" applyFont="1" applyFill="1" applyBorder="1" applyAlignment="1">
      <alignment horizontal="center" vertical="center" wrapText="1"/>
    </xf>
    <xf numFmtId="10" fontId="21" fillId="36" borderId="0" xfId="0" applyNumberFormat="1" applyFont="1" applyFill="1"/>
    <xf numFmtId="0" fontId="20" fillId="36" borderId="5" xfId="0" applyFont="1" applyFill="1" applyBorder="1" applyAlignment="1">
      <alignment horizontal="center" vertical="center" wrapText="1"/>
    </xf>
    <xf numFmtId="0" fontId="21" fillId="34" borderId="0" xfId="0" applyFont="1" applyFill="1"/>
    <xf numFmtId="0" fontId="24" fillId="36" borderId="0" xfId="0" applyFont="1" applyFill="1" applyAlignment="1">
      <alignment horizontal="center" vertical="center"/>
    </xf>
    <xf numFmtId="0" fontId="15" fillId="36" borderId="0" xfId="0" applyFont="1" applyFill="1"/>
    <xf numFmtId="0" fontId="24" fillId="36" borderId="0" xfId="0" applyFont="1" applyFill="1" applyAlignment="1" applyProtection="1">
      <alignment horizontal="center" vertical="center" wrapText="1"/>
      <protection locked="0"/>
    </xf>
    <xf numFmtId="0" fontId="24" fillId="36" borderId="0" xfId="0" applyFont="1" applyFill="1" applyAlignment="1">
      <alignment horizontal="center" vertical="center" wrapText="1"/>
    </xf>
    <xf numFmtId="0" fontId="20" fillId="36" borderId="21" xfId="0" applyFont="1" applyFill="1" applyBorder="1" applyAlignment="1">
      <alignment horizontal="center" vertical="center"/>
    </xf>
    <xf numFmtId="9" fontId="21" fillId="36" borderId="15" xfId="1" applyFont="1" applyFill="1" applyBorder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/>
    </xf>
    <xf numFmtId="0" fontId="26" fillId="36" borderId="20" xfId="0" applyFont="1" applyFill="1" applyBorder="1" applyAlignment="1">
      <alignment horizontal="center" vertical="center" wrapText="1"/>
    </xf>
    <xf numFmtId="165" fontId="27" fillId="36" borderId="20" xfId="52" applyNumberFormat="1" applyFont="1" applyFill="1" applyBorder="1" applyAlignment="1" applyProtection="1">
      <alignment horizontal="center" vertical="center" wrapText="1"/>
    </xf>
    <xf numFmtId="165" fontId="27" fillId="36" borderId="20" xfId="52" applyNumberFormat="1" applyFont="1" applyFill="1" applyBorder="1" applyAlignment="1" applyProtection="1">
      <alignment horizontal="center" vertical="center"/>
    </xf>
    <xf numFmtId="165" fontId="26" fillId="35" borderId="20" xfId="52" applyNumberFormat="1" applyFont="1" applyFill="1" applyBorder="1" applyAlignment="1" applyProtection="1">
      <alignment horizontal="center" vertical="center" wrapText="1"/>
    </xf>
    <xf numFmtId="0" fontId="0" fillId="36" borderId="22" xfId="0" applyFill="1" applyBorder="1" applyAlignment="1">
      <alignment vertical="center"/>
    </xf>
    <xf numFmtId="0" fontId="0" fillId="36" borderId="24" xfId="0" applyFill="1" applyBorder="1" applyAlignment="1">
      <alignment horizontal="center" vertical="center"/>
    </xf>
    <xf numFmtId="0" fontId="21" fillId="0" borderId="0" xfId="0" applyFont="1"/>
    <xf numFmtId="0" fontId="27" fillId="36" borderId="20" xfId="0" applyFont="1" applyFill="1" applyBorder="1" applyAlignment="1">
      <alignment horizontal="left"/>
    </xf>
    <xf numFmtId="165" fontId="26" fillId="36" borderId="20" xfId="0" applyNumberFormat="1" applyFont="1" applyFill="1" applyBorder="1" applyAlignment="1">
      <alignment horizontal="center" vertical="center" wrapText="1"/>
    </xf>
    <xf numFmtId="165" fontId="27" fillId="36" borderId="20" xfId="0" applyNumberFormat="1" applyFont="1" applyFill="1" applyBorder="1" applyAlignment="1">
      <alignment horizontal="center"/>
    </xf>
    <xf numFmtId="165" fontId="21" fillId="0" borderId="0" xfId="0" applyNumberFormat="1" applyFont="1"/>
    <xf numFmtId="3" fontId="26" fillId="36" borderId="20" xfId="0" applyNumberFormat="1" applyFont="1" applyFill="1" applyBorder="1" applyAlignment="1" applyProtection="1">
      <alignment horizontal="center" vertical="center" wrapText="1"/>
      <protection locked="0"/>
    </xf>
    <xf numFmtId="3" fontId="26" fillId="36" borderId="20" xfId="0" applyNumberFormat="1" applyFont="1" applyFill="1" applyBorder="1" applyAlignment="1">
      <alignment horizontal="center" vertical="center" wrapText="1"/>
    </xf>
    <xf numFmtId="3" fontId="27" fillId="36" borderId="20" xfId="0" applyNumberFormat="1" applyFont="1" applyFill="1" applyBorder="1" applyAlignment="1">
      <alignment horizontal="center"/>
    </xf>
    <xf numFmtId="3" fontId="21" fillId="0" borderId="0" xfId="0" applyNumberFormat="1" applyFont="1"/>
    <xf numFmtId="165" fontId="26" fillId="36" borderId="20" xfId="0" applyNumberFormat="1" applyFont="1" applyFill="1" applyBorder="1" applyAlignment="1">
      <alignment horizontal="center"/>
    </xf>
    <xf numFmtId="3" fontId="27" fillId="34" borderId="20" xfId="0" applyNumberFormat="1" applyFont="1" applyFill="1" applyBorder="1" applyAlignment="1">
      <alignment horizontal="center"/>
    </xf>
    <xf numFmtId="165" fontId="26" fillId="34" borderId="24" xfId="0" applyNumberFormat="1" applyFont="1" applyFill="1" applyBorder="1" applyAlignment="1">
      <alignment horizontal="center"/>
    </xf>
    <xf numFmtId="0" fontId="31" fillId="36" borderId="0" xfId="0" applyFont="1" applyFill="1"/>
    <xf numFmtId="10" fontId="21" fillId="36" borderId="0" xfId="1" applyNumberFormat="1" applyFont="1" applyFill="1"/>
    <xf numFmtId="166" fontId="21" fillId="36" borderId="0" xfId="1" applyNumberFormat="1" applyFont="1" applyFill="1"/>
    <xf numFmtId="0" fontId="0" fillId="36" borderId="20" xfId="0" applyFill="1" applyBorder="1" applyAlignment="1">
      <alignment horizontal="center"/>
    </xf>
    <xf numFmtId="10" fontId="0" fillId="36" borderId="20" xfId="0" applyNumberFormat="1" applyFill="1" applyBorder="1" applyAlignment="1">
      <alignment horizontal="center"/>
    </xf>
    <xf numFmtId="9" fontId="21" fillId="36" borderId="0" xfId="1" applyFont="1" applyFill="1"/>
    <xf numFmtId="0" fontId="34" fillId="36" borderId="0" xfId="0" applyFont="1" applyFill="1"/>
    <xf numFmtId="44" fontId="34" fillId="36" borderId="0" xfId="52" applyFont="1" applyFill="1"/>
    <xf numFmtId="0" fontId="27" fillId="36" borderId="22" xfId="0" applyFont="1" applyFill="1" applyBorder="1" applyAlignment="1">
      <alignment horizontal="center"/>
    </xf>
    <xf numFmtId="3" fontId="27" fillId="36" borderId="24" xfId="0" applyNumberFormat="1" applyFont="1" applyFill="1" applyBorder="1" applyAlignment="1">
      <alignment horizontal="center"/>
    </xf>
    <xf numFmtId="165" fontId="26" fillId="36" borderId="25" xfId="0" applyNumberFormat="1" applyFont="1" applyFill="1" applyBorder="1" applyAlignment="1">
      <alignment horizontal="center" vertical="center" wrapText="1"/>
    </xf>
    <xf numFmtId="8" fontId="2" fillId="0" borderId="20" xfId="0" applyNumberFormat="1" applyFont="1" applyBorder="1" applyAlignment="1">
      <alignment horizontal="center" vertical="center" wrapText="1"/>
    </xf>
    <xf numFmtId="8" fontId="33" fillId="0" borderId="20" xfId="0" applyNumberFormat="1" applyFont="1" applyBorder="1" applyAlignment="1">
      <alignment horizontal="center" vertical="center" wrapText="1"/>
    </xf>
    <xf numFmtId="165" fontId="27" fillId="0" borderId="20" xfId="0" applyNumberFormat="1" applyFont="1" applyBorder="1" applyAlignment="1">
      <alignment horizontal="center"/>
    </xf>
    <xf numFmtId="165" fontId="26" fillId="0" borderId="25" xfId="0" applyNumberFormat="1" applyFont="1" applyBorder="1" applyAlignment="1">
      <alignment horizontal="center" vertical="center" wrapText="1"/>
    </xf>
    <xf numFmtId="165" fontId="27" fillId="0" borderId="0" xfId="0" applyNumberFormat="1" applyFont="1"/>
    <xf numFmtId="0" fontId="27" fillId="36" borderId="24" xfId="0" applyFont="1" applyFill="1" applyBorder="1" applyAlignment="1">
      <alignment horizontal="center" vertical="center" wrapText="1"/>
    </xf>
    <xf numFmtId="0" fontId="26" fillId="36" borderId="25" xfId="0" applyFont="1" applyFill="1" applyBorder="1" applyAlignment="1" applyProtection="1">
      <alignment horizontal="center" vertical="center" wrapText="1"/>
      <protection locked="0"/>
    </xf>
    <xf numFmtId="8" fontId="0" fillId="0" borderId="20" xfId="0" applyNumberFormat="1" applyBorder="1" applyAlignment="1">
      <alignment horizontal="center" vertical="center" wrapText="1"/>
    </xf>
    <xf numFmtId="44" fontId="21" fillId="0" borderId="0" xfId="52" applyFont="1"/>
    <xf numFmtId="0" fontId="0" fillId="37" borderId="20" xfId="0" applyFill="1" applyBorder="1" applyAlignment="1">
      <alignment horizontal="center"/>
    </xf>
    <xf numFmtId="0" fontId="17" fillId="36" borderId="22" xfId="0" applyFont="1" applyFill="1" applyBorder="1" applyAlignment="1">
      <alignment horizontal="center" vertical="center"/>
    </xf>
    <xf numFmtId="0" fontId="17" fillId="36" borderId="23" xfId="0" applyFont="1" applyFill="1" applyBorder="1" applyAlignment="1">
      <alignment horizontal="center" vertical="center"/>
    </xf>
    <xf numFmtId="0" fontId="17" fillId="36" borderId="24" xfId="0" applyFont="1" applyFill="1" applyBorder="1" applyAlignment="1">
      <alignment horizontal="center" vertical="center"/>
    </xf>
    <xf numFmtId="0" fontId="0" fillId="36" borderId="22" xfId="0" applyFill="1" applyBorder="1" applyAlignment="1">
      <alignment horizontal="left" vertical="center"/>
    </xf>
    <xf numFmtId="0" fontId="0" fillId="36" borderId="23" xfId="0" applyFill="1" applyBorder="1" applyAlignment="1">
      <alignment horizontal="left" vertical="center"/>
    </xf>
    <xf numFmtId="0" fontId="0" fillId="36" borderId="24" xfId="0" applyFill="1" applyBorder="1" applyAlignment="1">
      <alignment horizontal="left" vertical="center"/>
    </xf>
    <xf numFmtId="0" fontId="20" fillId="2" borderId="0" xfId="0" applyFont="1" applyFill="1" applyAlignment="1">
      <alignment horizontal="center"/>
    </xf>
    <xf numFmtId="0" fontId="0" fillId="36" borderId="25" xfId="0" applyFill="1" applyBorder="1" applyAlignment="1">
      <alignment horizontal="center" vertical="center"/>
    </xf>
    <xf numFmtId="0" fontId="0" fillId="36" borderId="26" xfId="0" applyFill="1" applyBorder="1" applyAlignment="1">
      <alignment horizontal="center" vertical="center"/>
    </xf>
    <xf numFmtId="0" fontId="0" fillId="36" borderId="27" xfId="0" applyFill="1" applyBorder="1" applyAlignment="1">
      <alignment horizontal="center" vertical="center"/>
    </xf>
    <xf numFmtId="0" fontId="28" fillId="36" borderId="25" xfId="0" applyFont="1" applyFill="1" applyBorder="1" applyAlignment="1">
      <alignment horizontal="center" vertical="center"/>
    </xf>
    <xf numFmtId="0" fontId="28" fillId="36" borderId="26" xfId="0" applyFont="1" applyFill="1" applyBorder="1" applyAlignment="1">
      <alignment horizontal="center" vertical="center"/>
    </xf>
    <xf numFmtId="0" fontId="28" fillId="36" borderId="27" xfId="0" applyFont="1" applyFill="1" applyBorder="1" applyAlignment="1">
      <alignment horizontal="center" vertical="center"/>
    </xf>
    <xf numFmtId="0" fontId="21" fillId="36" borderId="1" xfId="0" applyFont="1" applyFill="1" applyBorder="1" applyAlignment="1">
      <alignment horizontal="left" vertical="center" wrapText="1"/>
    </xf>
    <xf numFmtId="0" fontId="21" fillId="36" borderId="2" xfId="0" applyFont="1" applyFill="1" applyBorder="1" applyAlignment="1">
      <alignment horizontal="left" vertical="center" wrapText="1"/>
    </xf>
    <xf numFmtId="0" fontId="20" fillId="36" borderId="1" xfId="0" applyFont="1" applyFill="1" applyBorder="1" applyAlignment="1">
      <alignment horizontal="center" vertical="center" wrapText="1"/>
    </xf>
    <xf numFmtId="0" fontId="20" fillId="36" borderId="19" xfId="0" applyFont="1" applyFill="1" applyBorder="1" applyAlignment="1">
      <alignment horizontal="center" vertical="center" wrapText="1"/>
    </xf>
    <xf numFmtId="0" fontId="20" fillId="36" borderId="2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1" fillId="36" borderId="4" xfId="0" applyFont="1" applyFill="1" applyBorder="1" applyAlignment="1">
      <alignment horizontal="center" vertical="center" wrapText="1"/>
    </xf>
    <xf numFmtId="0" fontId="21" fillId="36" borderId="16" xfId="0" applyFont="1" applyFill="1" applyBorder="1" applyAlignment="1">
      <alignment horizontal="center" vertical="center" wrapText="1"/>
    </xf>
    <xf numFmtId="0" fontId="21" fillId="36" borderId="5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center" vertical="center"/>
    </xf>
    <xf numFmtId="0" fontId="21" fillId="36" borderId="3" xfId="0" applyFont="1" applyFill="1" applyBorder="1" applyAlignment="1">
      <alignment horizontal="left"/>
    </xf>
    <xf numFmtId="0" fontId="21" fillId="36" borderId="1" xfId="0" applyFont="1" applyFill="1" applyBorder="1" applyAlignment="1">
      <alignment horizontal="center"/>
    </xf>
    <xf numFmtId="0" fontId="21" fillId="36" borderId="2" xfId="0" applyFont="1" applyFill="1" applyBorder="1" applyAlignment="1">
      <alignment horizontal="center"/>
    </xf>
    <xf numFmtId="0" fontId="21" fillId="36" borderId="19" xfId="0" applyFont="1" applyFill="1" applyBorder="1" applyAlignment="1">
      <alignment horizontal="center"/>
    </xf>
    <xf numFmtId="165" fontId="21" fillId="36" borderId="1" xfId="0" applyNumberFormat="1" applyFont="1" applyFill="1" applyBorder="1" applyAlignment="1">
      <alignment horizontal="center"/>
    </xf>
    <xf numFmtId="165" fontId="21" fillId="36" borderId="2" xfId="0" applyNumberFormat="1" applyFont="1" applyFill="1" applyBorder="1" applyAlignment="1">
      <alignment horizontal="center"/>
    </xf>
    <xf numFmtId="14" fontId="21" fillId="36" borderId="1" xfId="0" applyNumberFormat="1" applyFont="1" applyFill="1" applyBorder="1" applyAlignment="1">
      <alignment horizontal="center"/>
    </xf>
    <xf numFmtId="14" fontId="21" fillId="36" borderId="19" xfId="0" applyNumberFormat="1" applyFont="1" applyFill="1" applyBorder="1" applyAlignment="1">
      <alignment horizontal="center"/>
    </xf>
    <xf numFmtId="0" fontId="20" fillId="34" borderId="0" xfId="0" applyFont="1" applyFill="1" applyAlignment="1">
      <alignment horizontal="center" vertical="center" wrapText="1"/>
    </xf>
    <xf numFmtId="0" fontId="26" fillId="36" borderId="20" xfId="0" applyFont="1" applyFill="1" applyBorder="1" applyAlignment="1">
      <alignment horizontal="center" vertical="center" wrapText="1"/>
    </xf>
    <xf numFmtId="0" fontId="26" fillId="35" borderId="20" xfId="0" applyFont="1" applyFill="1" applyBorder="1" applyAlignment="1">
      <alignment horizontal="center" vertical="center"/>
    </xf>
    <xf numFmtId="0" fontId="26" fillId="35" borderId="27" xfId="0" applyFont="1" applyFill="1" applyBorder="1" applyAlignment="1">
      <alignment horizontal="center" vertical="center"/>
    </xf>
    <xf numFmtId="0" fontId="26" fillId="35" borderId="26" xfId="0" applyFont="1" applyFill="1" applyBorder="1" applyAlignment="1">
      <alignment horizontal="center" vertical="center"/>
    </xf>
    <xf numFmtId="0" fontId="26" fillId="36" borderId="28" xfId="0" applyFont="1" applyFill="1" applyBorder="1" applyAlignment="1">
      <alignment horizontal="center" vertical="center" wrapText="1"/>
    </xf>
    <xf numFmtId="0" fontId="26" fillId="36" borderId="29" xfId="0" applyFont="1" applyFill="1" applyBorder="1" applyAlignment="1">
      <alignment horizontal="center" vertical="center" wrapText="1"/>
    </xf>
    <xf numFmtId="0" fontId="26" fillId="36" borderId="30" xfId="0" applyFont="1" applyFill="1" applyBorder="1" applyAlignment="1">
      <alignment horizontal="center" vertical="center" wrapText="1"/>
    </xf>
    <xf numFmtId="0" fontId="26" fillId="34" borderId="22" xfId="0" applyFont="1" applyFill="1" applyBorder="1" applyAlignment="1">
      <alignment horizontal="center"/>
    </xf>
    <xf numFmtId="0" fontId="26" fillId="34" borderId="23" xfId="0" applyFont="1" applyFill="1" applyBorder="1" applyAlignment="1">
      <alignment horizontal="center"/>
    </xf>
    <xf numFmtId="0" fontId="26" fillId="34" borderId="21" xfId="0" applyFont="1" applyFill="1" applyBorder="1" applyAlignment="1">
      <alignment horizontal="center"/>
    </xf>
    <xf numFmtId="0" fontId="26" fillId="34" borderId="24" xfId="0" applyFont="1" applyFill="1" applyBorder="1" applyAlignment="1">
      <alignment horizontal="center"/>
    </xf>
    <xf numFmtId="0" fontId="26" fillId="36" borderId="22" xfId="0" applyFont="1" applyFill="1" applyBorder="1" applyAlignment="1">
      <alignment horizontal="center"/>
    </xf>
    <xf numFmtId="0" fontId="26" fillId="36" borderId="23" xfId="0" applyFont="1" applyFill="1" applyBorder="1" applyAlignment="1">
      <alignment horizontal="center"/>
    </xf>
    <xf numFmtId="0" fontId="26" fillId="36" borderId="24" xfId="0" applyFont="1" applyFill="1" applyBorder="1" applyAlignment="1">
      <alignment horizontal="center"/>
    </xf>
    <xf numFmtId="0" fontId="21" fillId="0" borderId="21" xfId="0" applyFont="1" applyBorder="1" applyAlignment="1">
      <alignment horizontal="center"/>
    </xf>
    <xf numFmtId="0" fontId="26" fillId="36" borderId="25" xfId="0" applyFont="1" applyFill="1" applyBorder="1" applyAlignment="1">
      <alignment horizontal="center" vertical="center" wrapText="1"/>
    </xf>
    <xf numFmtId="0" fontId="26" fillId="36" borderId="26" xfId="0" applyFont="1" applyFill="1" applyBorder="1" applyAlignment="1">
      <alignment horizontal="center" vertical="center" wrapText="1"/>
    </xf>
    <xf numFmtId="0" fontId="26" fillId="36" borderId="27" xfId="0" applyFont="1" applyFill="1" applyBorder="1" applyAlignment="1">
      <alignment horizontal="center" vertical="center" wrapText="1"/>
    </xf>
    <xf numFmtId="0" fontId="26" fillId="34" borderId="0" xfId="0" applyFont="1" applyFill="1" applyAlignment="1">
      <alignment horizontal="center"/>
    </xf>
  </cellXfs>
  <cellStyles count="53">
    <cellStyle name="20% - Ênfase1" xfId="23" builtinId="30" customBuiltin="1"/>
    <cellStyle name="20% - Ênfase2" xfId="27" builtinId="34" customBuiltin="1"/>
    <cellStyle name="20% - Ênfase3" xfId="31" builtinId="38" customBuiltin="1"/>
    <cellStyle name="20% - Ênfase4" xfId="35" builtinId="42" customBuiltin="1"/>
    <cellStyle name="20% - Ênfase5" xfId="39" builtinId="46" customBuiltin="1"/>
    <cellStyle name="20% - Ênfase6" xfId="43" builtinId="50" customBuiltin="1"/>
    <cellStyle name="40% - Ênfase1" xfId="24" builtinId="31" customBuiltin="1"/>
    <cellStyle name="40% - Ênfase2" xfId="28" builtinId="35" customBuiltin="1"/>
    <cellStyle name="40% - Ênfase3" xfId="32" builtinId="39" customBuiltin="1"/>
    <cellStyle name="40% - Ênfase4" xfId="36" builtinId="43" customBuiltin="1"/>
    <cellStyle name="40% - Ênfase5" xfId="40" builtinId="47" customBuiltin="1"/>
    <cellStyle name="40% - Ênfase6" xfId="44" builtinId="51" customBuiltin="1"/>
    <cellStyle name="60% - Ênfase1" xfId="25" builtinId="32" customBuiltin="1"/>
    <cellStyle name="60% - Ênfase2" xfId="29" builtinId="36" customBuiltin="1"/>
    <cellStyle name="60% - Ênfase3" xfId="33" builtinId="40" customBuiltin="1"/>
    <cellStyle name="60% - Ênfase4" xfId="37" builtinId="44" customBuiltin="1"/>
    <cellStyle name="60% - Ênfase5" xfId="41" builtinId="48" customBuiltin="1"/>
    <cellStyle name="60% - Ênfase6" xfId="45" builtinId="52" customBuiltin="1"/>
    <cellStyle name="Bom" xfId="10" builtinId="26" customBuiltin="1"/>
    <cellStyle name="Cálculo" xfId="15" builtinId="22" customBuiltin="1"/>
    <cellStyle name="Célula de Verificação" xfId="17" builtinId="23" customBuiltin="1"/>
    <cellStyle name="Célula Vinculada" xfId="16" builtinId="24" customBuiltin="1"/>
    <cellStyle name="Ênfase1" xfId="22" builtinId="29" customBuiltin="1"/>
    <cellStyle name="Ênfase2" xfId="26" builtinId="33" customBuiltin="1"/>
    <cellStyle name="Ênfase3" xfId="30" builtinId="37" customBuiltin="1"/>
    <cellStyle name="Ênfase4" xfId="34" builtinId="41" customBuiltin="1"/>
    <cellStyle name="Ênfase5" xfId="38" builtinId="45" customBuiltin="1"/>
    <cellStyle name="Ênfase6" xfId="42" builtinId="49" customBuiltin="1"/>
    <cellStyle name="Entrada" xfId="13" builtinId="20" customBuiltin="1"/>
    <cellStyle name="Moeda" xfId="52" builtinId="4"/>
    <cellStyle name="Neutro" xfId="12" builtinId="28" customBuiltin="1"/>
    <cellStyle name="Normal" xfId="0" builtinId="0"/>
    <cellStyle name="Normal 2" xfId="47" xr:uid="{00000000-0005-0000-0000-000021000000}"/>
    <cellStyle name="Nota" xfId="19" builtinId="10" customBuiltin="1"/>
    <cellStyle name="Porcentagem" xfId="1" builtinId="5"/>
    <cellStyle name="Ruim" xfId="11" builtinId="27" customBuiltin="1"/>
    <cellStyle name="Saída" xfId="14" builtinId="21" customBuiltin="1"/>
    <cellStyle name="Texto de Aviso" xfId="18" builtinId="11" customBuiltin="1"/>
    <cellStyle name="Texto Explicativo" xfId="20" builtinId="53" customBuiltin="1"/>
    <cellStyle name="Título" xfId="5" builtinId="15" customBuiltin="1"/>
    <cellStyle name="Título 1" xfId="6" builtinId="16" customBuiltin="1"/>
    <cellStyle name="Título 2" xfId="7" builtinId="17" customBuiltin="1"/>
    <cellStyle name="Título 3" xfId="8" builtinId="18" customBuiltin="1"/>
    <cellStyle name="Título 4" xfId="9" builtinId="19" customBuiltin="1"/>
    <cellStyle name="Total" xfId="21" builtinId="25" customBuiltin="1"/>
    <cellStyle name="Vírgula 2" xfId="2" xr:uid="{00000000-0005-0000-0000-00002E000000}"/>
    <cellStyle name="Vírgula 3" xfId="4" xr:uid="{00000000-0005-0000-0000-00002F000000}"/>
    <cellStyle name="Vírgula 3 2" xfId="50" xr:uid="{00000000-0005-0000-0000-000030000000}"/>
    <cellStyle name="Vírgula 4" xfId="3" xr:uid="{00000000-0005-0000-0000-000031000000}"/>
    <cellStyle name="Vírgula 4 2" xfId="49" xr:uid="{00000000-0005-0000-0000-000032000000}"/>
    <cellStyle name="Vírgula 5" xfId="46" xr:uid="{00000000-0005-0000-0000-000033000000}"/>
    <cellStyle name="Vírgula 5 2" xfId="51" xr:uid="{00000000-0005-0000-0000-000034000000}"/>
    <cellStyle name="Vírgula 6" xfId="48" xr:uid="{00000000-0005-0000-0000-00003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eetMetadata" Target="metadata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Relationship Id="rId1" Type="http://schemas.openxmlformats.org/officeDocument/2006/relationships/externalLinkPath" Target="file:///Z:\COORDENA&#199;&#195;O%20DE%20COMPRAS\4.%20Bruno\1%20-%20Processos%20de%20Compras%20e%20Contrata&#231;&#245;es\27%20-%20Facilities\Mapa%20Comparativo%20de%20Pre&#231;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O - Servente"/>
      <sheetName val="MO - Copeiro(a)"/>
      <sheetName val="MO - Garçom-Garçonete"/>
      <sheetName val="MO - Carregador"/>
      <sheetName val="MO - Supervisor(a)"/>
      <sheetName val="MO - Motorista"/>
      <sheetName val="Insumos de Limpeza"/>
      <sheetName val="Uniformes"/>
      <sheetName val="Insumos de Copeiragem"/>
    </sheetNames>
    <sheetDataSet>
      <sheetData sheetId="0">
        <row r="35">
          <cell r="Q35">
            <v>2.8E-3</v>
          </cell>
        </row>
        <row r="36">
          <cell r="Q36">
            <v>3.3E-3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2.0000000000000001E-4</v>
          </cell>
        </row>
        <row r="45">
          <cell r="Q45">
            <v>0</v>
          </cell>
        </row>
      </sheetData>
      <sheetData sheetId="1">
        <row r="35">
          <cell r="Q35">
            <v>2.8E-3</v>
          </cell>
        </row>
        <row r="36">
          <cell r="Q36">
            <v>6.9999999999999999E-4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2.0000000000000001E-4</v>
          </cell>
        </row>
        <row r="44">
          <cell r="Q44">
            <v>2.9999999999999997E-4</v>
          </cell>
        </row>
        <row r="45">
          <cell r="Q45">
            <v>0</v>
          </cell>
        </row>
      </sheetData>
      <sheetData sheetId="2">
        <row r="35">
          <cell r="Q35">
            <v>2.8E-3</v>
          </cell>
        </row>
        <row r="36">
          <cell r="Q36">
            <v>1E-3</v>
          </cell>
        </row>
        <row r="37">
          <cell r="Q37">
            <v>0</v>
          </cell>
        </row>
        <row r="38">
          <cell r="Q38">
            <v>0</v>
          </cell>
        </row>
        <row r="39">
          <cell r="Q39">
            <v>0</v>
          </cell>
        </row>
        <row r="40">
          <cell r="Q40">
            <v>0</v>
          </cell>
        </row>
        <row r="41">
          <cell r="Q41">
            <v>0</v>
          </cell>
        </row>
        <row r="42">
          <cell r="Q42">
            <v>0</v>
          </cell>
        </row>
        <row r="43">
          <cell r="Q43">
            <v>2.9999999999999997E-4</v>
          </cell>
        </row>
        <row r="44">
          <cell r="Q44">
            <v>2.9999999999999997E-4</v>
          </cell>
        </row>
        <row r="45">
          <cell r="Q45">
            <v>0</v>
          </cell>
        </row>
      </sheetData>
      <sheetData sheetId="3">
        <row r="35">
          <cell r="P35">
            <v>2.8E-3</v>
          </cell>
        </row>
        <row r="36">
          <cell r="P36">
            <v>5.0000000000000001E-4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</sheetData>
      <sheetData sheetId="4">
        <row r="35">
          <cell r="P35">
            <v>2.8E-3</v>
          </cell>
        </row>
        <row r="36">
          <cell r="P36">
            <v>3.5E-4</v>
          </cell>
        </row>
        <row r="37">
          <cell r="P37">
            <v>0</v>
          </cell>
        </row>
        <row r="38">
          <cell r="P38">
            <v>0</v>
          </cell>
        </row>
        <row r="39">
          <cell r="P39">
            <v>0</v>
          </cell>
        </row>
        <row r="40">
          <cell r="P40">
            <v>0</v>
          </cell>
        </row>
        <row r="41">
          <cell r="P41">
            <v>0</v>
          </cell>
        </row>
        <row r="42">
          <cell r="P42">
            <v>0</v>
          </cell>
        </row>
        <row r="43">
          <cell r="P43">
            <v>2.0000000000000001E-4</v>
          </cell>
        </row>
        <row r="44">
          <cell r="P44">
            <v>2.5000000000000001E-4</v>
          </cell>
        </row>
        <row r="45">
          <cell r="P45">
            <v>0</v>
          </cell>
        </row>
      </sheetData>
      <sheetData sheetId="5">
        <row r="35">
          <cell r="P35">
            <v>1.9499999999999999E-3</v>
          </cell>
        </row>
      </sheetData>
      <sheetData sheetId="6">
        <row r="10">
          <cell r="X10">
            <v>1.9</v>
          </cell>
        </row>
      </sheetData>
      <sheetData sheetId="7">
        <row r="10">
          <cell r="AV10">
            <v>41.321285000000003</v>
          </cell>
        </row>
      </sheetData>
      <sheetData sheetId="8">
        <row r="10">
          <cell r="W10">
            <v>3.65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13"/>
  <sheetViews>
    <sheetView tabSelected="1" view="pageBreakPreview" topLeftCell="B1" zoomScaleNormal="100" zoomScaleSheetLayoutView="100" workbookViewId="0">
      <selection activeCell="L20" sqref="L20"/>
    </sheetView>
  </sheetViews>
  <sheetFormatPr defaultColWidth="9.21875" defaultRowHeight="14.4" x14ac:dyDescent="0.3"/>
  <cols>
    <col min="1" max="1" width="9.21875" style="1"/>
    <col min="2" max="2" width="11.21875" style="1" customWidth="1"/>
    <col min="3" max="3" width="31" style="1" bestFit="1" customWidth="1"/>
    <col min="4" max="4" width="15.88671875" style="9" customWidth="1"/>
    <col min="5" max="5" width="12.5546875" style="9" bestFit="1" customWidth="1"/>
    <col min="6" max="6" width="11.44140625" style="1" customWidth="1"/>
    <col min="7" max="7" width="12.21875" style="9" customWidth="1"/>
    <col min="8" max="8" width="14" style="9" bestFit="1" customWidth="1"/>
    <col min="9" max="9" width="15.6640625" style="9" bestFit="1" customWidth="1"/>
    <col min="10" max="10" width="9.21875" style="1"/>
    <col min="11" max="11" width="10.6640625" style="1" customWidth="1"/>
    <col min="12" max="12" width="15.5546875" style="1" bestFit="1" customWidth="1"/>
    <col min="13" max="16384" width="9.21875" style="1"/>
  </cols>
  <sheetData>
    <row r="1" spans="1:12" ht="15.6" x14ac:dyDescent="0.3">
      <c r="A1" s="86" t="s">
        <v>332</v>
      </c>
      <c r="B1" s="86"/>
      <c r="C1" s="86"/>
      <c r="D1" s="86"/>
      <c r="E1" s="86"/>
      <c r="F1" s="86"/>
      <c r="G1" s="86"/>
      <c r="H1" s="86"/>
      <c r="I1" s="86"/>
    </row>
    <row r="2" spans="1:12" ht="6" customHeight="1" x14ac:dyDescent="0.3"/>
    <row r="3" spans="1:12" ht="28.8" x14ac:dyDescent="0.3">
      <c r="A3" s="2" t="s">
        <v>203</v>
      </c>
      <c r="B3" s="2" t="s">
        <v>136</v>
      </c>
      <c r="C3" s="2" t="s">
        <v>204</v>
      </c>
      <c r="D3" s="3" t="s">
        <v>147</v>
      </c>
      <c r="E3" s="3" t="s">
        <v>119</v>
      </c>
      <c r="F3" s="2" t="s">
        <v>150</v>
      </c>
      <c r="G3" s="3" t="s">
        <v>149</v>
      </c>
      <c r="H3" s="3" t="s">
        <v>148</v>
      </c>
      <c r="I3" s="3" t="s">
        <v>205</v>
      </c>
    </row>
    <row r="4" spans="1:12" x14ac:dyDescent="0.3">
      <c r="A4" s="87">
        <v>1</v>
      </c>
      <c r="B4" s="90" t="s">
        <v>206</v>
      </c>
      <c r="C4" s="4" t="s">
        <v>157</v>
      </c>
      <c r="D4" s="5">
        <f>'Grupo 1 - Servente de Limpeza'!C16</f>
        <v>1515.92</v>
      </c>
      <c r="E4" s="46" t="s">
        <v>211</v>
      </c>
      <c r="F4" s="6">
        <v>8</v>
      </c>
      <c r="G4" s="5">
        <f>ROUND('Grupo 1 - Servente de Limpeza'!D177,2)</f>
        <v>5624.56</v>
      </c>
      <c r="H4" s="5">
        <f>ROUND(G4*F4,2)</f>
        <v>44996.480000000003</v>
      </c>
      <c r="I4" s="5">
        <f t="shared" ref="I4:I9" si="0">ROUND(H4*30,2)</f>
        <v>1349894.4</v>
      </c>
    </row>
    <row r="5" spans="1:12" x14ac:dyDescent="0.3">
      <c r="A5" s="88"/>
      <c r="B5" s="91"/>
      <c r="C5" s="4" t="s">
        <v>160</v>
      </c>
      <c r="D5" s="5">
        <f>'Grupo 1 - Copeiragem'!C16</f>
        <v>1515.92</v>
      </c>
      <c r="E5" s="46" t="s">
        <v>211</v>
      </c>
      <c r="F5" s="6">
        <v>6</v>
      </c>
      <c r="G5" s="5">
        <f>ROUND('Grupo 1 - Copeiragem'!D176,2)</f>
        <v>4562.96</v>
      </c>
      <c r="H5" s="5">
        <f t="shared" ref="H5:H8" si="1">ROUND(G5*F5,2)</f>
        <v>27377.759999999998</v>
      </c>
      <c r="I5" s="5">
        <f t="shared" si="0"/>
        <v>821332.8</v>
      </c>
    </row>
    <row r="6" spans="1:12" x14ac:dyDescent="0.3">
      <c r="A6" s="88"/>
      <c r="B6" s="91"/>
      <c r="C6" s="45" t="s">
        <v>163</v>
      </c>
      <c r="D6" s="5">
        <f>'Grupo 1 - Garçonaria'!C16</f>
        <v>2238.1</v>
      </c>
      <c r="E6" s="46" t="s">
        <v>211</v>
      </c>
      <c r="F6" s="6">
        <v>4</v>
      </c>
      <c r="G6" s="5">
        <f>ROUND('Grupo 1 - Garçonaria'!D176,2)</f>
        <v>5908.9</v>
      </c>
      <c r="H6" s="5">
        <f t="shared" si="1"/>
        <v>23635.599999999999</v>
      </c>
      <c r="I6" s="5">
        <f t="shared" si="0"/>
        <v>709068</v>
      </c>
    </row>
    <row r="7" spans="1:12" x14ac:dyDescent="0.3">
      <c r="A7" s="88"/>
      <c r="B7" s="91"/>
      <c r="C7" s="45" t="s">
        <v>168</v>
      </c>
      <c r="D7" s="5">
        <f>'Grupo 1 - Supervisão'!C16</f>
        <v>2997.58</v>
      </c>
      <c r="E7" s="46" t="s">
        <v>211</v>
      </c>
      <c r="F7" s="6">
        <v>1</v>
      </c>
      <c r="G7" s="5">
        <f>ROUND('Grupo 1 - Supervisão'!D176,2)</f>
        <v>7248.43</v>
      </c>
      <c r="H7" s="5">
        <f t="shared" si="1"/>
        <v>7248.43</v>
      </c>
      <c r="I7" s="5">
        <f t="shared" si="0"/>
        <v>217452.9</v>
      </c>
    </row>
    <row r="8" spans="1:12" x14ac:dyDescent="0.3">
      <c r="A8" s="88"/>
      <c r="B8" s="91"/>
      <c r="C8" s="83" t="s">
        <v>207</v>
      </c>
      <c r="D8" s="85"/>
      <c r="E8" s="46" t="s">
        <v>172</v>
      </c>
      <c r="F8" s="6">
        <v>27</v>
      </c>
      <c r="G8" s="5">
        <f>ROUND('Grupo 1 - Carregador'!D177,2)</f>
        <v>22.27</v>
      </c>
      <c r="H8" s="5">
        <f t="shared" si="1"/>
        <v>601.29</v>
      </c>
      <c r="I8" s="5">
        <f t="shared" si="0"/>
        <v>18038.7</v>
      </c>
    </row>
    <row r="9" spans="1:12" x14ac:dyDescent="0.3">
      <c r="A9" s="88"/>
      <c r="B9" s="91"/>
      <c r="C9" s="83" t="s">
        <v>208</v>
      </c>
      <c r="D9" s="84"/>
      <c r="E9" s="84"/>
      <c r="F9" s="84"/>
      <c r="G9" s="85"/>
      <c r="H9" s="5">
        <f>ROUND('Grupo 1 - Insumos de Copeiragem'!G39,2)</f>
        <v>11504.33</v>
      </c>
      <c r="I9" s="5">
        <f t="shared" si="0"/>
        <v>345129.9</v>
      </c>
    </row>
    <row r="10" spans="1:12" x14ac:dyDescent="0.3">
      <c r="A10" s="89"/>
      <c r="B10" s="92"/>
      <c r="C10" s="80" t="s">
        <v>209</v>
      </c>
      <c r="D10" s="81"/>
      <c r="E10" s="81"/>
      <c r="F10" s="81"/>
      <c r="G10" s="82"/>
      <c r="H10" s="7">
        <f>SUM(H4:H9)</f>
        <v>115363.88999999998</v>
      </c>
      <c r="I10" s="7">
        <f>SUM(I4:I9)</f>
        <v>3460916.7</v>
      </c>
      <c r="J10" s="65"/>
      <c r="K10" s="65"/>
      <c r="L10" s="66"/>
    </row>
    <row r="11" spans="1:12" x14ac:dyDescent="0.3">
      <c r="A11" s="80" t="s">
        <v>210</v>
      </c>
      <c r="B11" s="81"/>
      <c r="C11" s="81"/>
      <c r="D11" s="81"/>
      <c r="E11" s="81"/>
      <c r="F11" s="81"/>
      <c r="G11" s="82"/>
      <c r="H11" s="8">
        <f>H10</f>
        <v>115363.88999999998</v>
      </c>
      <c r="I11" s="8">
        <f>I10</f>
        <v>3460916.7</v>
      </c>
      <c r="K11" s="79" t="s">
        <v>337</v>
      </c>
      <c r="L11" s="79"/>
    </row>
    <row r="12" spans="1:12" x14ac:dyDescent="0.3">
      <c r="K12" s="62" t="s">
        <v>336</v>
      </c>
      <c r="L12" s="62" t="s">
        <v>85</v>
      </c>
    </row>
    <row r="13" spans="1:12" x14ac:dyDescent="0.3">
      <c r="K13" s="63">
        <v>1.8610000000000002E-2</v>
      </c>
      <c r="L13" s="63">
        <v>0.01</v>
      </c>
    </row>
  </sheetData>
  <mergeCells count="8">
    <mergeCell ref="A1:I1"/>
    <mergeCell ref="A4:A10"/>
    <mergeCell ref="B4:B10"/>
    <mergeCell ref="C8:D8"/>
    <mergeCell ref="C10:G10"/>
    <mergeCell ref="K11:L11"/>
    <mergeCell ref="A11:G11"/>
    <mergeCell ref="C9:G9"/>
  </mergeCells>
  <pageMargins left="0.511811024" right="0.511811024" top="0.78740157499999996" bottom="0.78740157499999996" header="0.31496062000000002" footer="0.31496062000000002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7"/>
  <sheetViews>
    <sheetView view="pageBreakPreview" zoomScale="60" zoomScaleNormal="100" workbookViewId="0">
      <selection activeCell="E149" sqref="E149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86" t="s">
        <v>156</v>
      </c>
      <c r="B1" s="86"/>
      <c r="C1" s="86"/>
      <c r="D1" s="86"/>
    </row>
    <row r="2" spans="1:5" ht="12" customHeight="1" x14ac:dyDescent="0.3"/>
    <row r="3" spans="1:5" x14ac:dyDescent="0.3">
      <c r="A3" s="98" t="s">
        <v>113</v>
      </c>
      <c r="B3" s="98"/>
      <c r="C3" s="98"/>
      <c r="D3" s="98"/>
    </row>
    <row r="4" spans="1:5" ht="6" customHeight="1" thickBot="1" x14ac:dyDescent="0.35">
      <c r="C4" s="11"/>
      <c r="D4" s="11"/>
    </row>
    <row r="5" spans="1:5" ht="16.2" thickBot="1" x14ac:dyDescent="0.35">
      <c r="A5" s="103" t="s">
        <v>114</v>
      </c>
      <c r="B5" s="103"/>
      <c r="C5" s="104" t="s">
        <v>126</v>
      </c>
      <c r="D5" s="106"/>
      <c r="E5" s="12"/>
    </row>
    <row r="6" spans="1:5" ht="16.2" thickBot="1" x14ac:dyDescent="0.35">
      <c r="A6" s="103" t="s">
        <v>115</v>
      </c>
      <c r="B6" s="103"/>
      <c r="C6" s="104" t="s">
        <v>338</v>
      </c>
      <c r="D6" s="105"/>
    </row>
    <row r="7" spans="1:5" ht="16.2" thickBot="1" x14ac:dyDescent="0.35">
      <c r="A7" s="103" t="s">
        <v>116</v>
      </c>
      <c r="B7" s="103"/>
      <c r="C7" s="104">
        <v>30</v>
      </c>
      <c r="D7" s="105"/>
    </row>
    <row r="8" spans="1:5" ht="12" customHeight="1" x14ac:dyDescent="0.3"/>
    <row r="9" spans="1:5" x14ac:dyDescent="0.3">
      <c r="A9" s="98" t="s">
        <v>117</v>
      </c>
      <c r="B9" s="98"/>
      <c r="C9" s="98"/>
      <c r="D9" s="98"/>
    </row>
    <row r="10" spans="1:5" ht="6" customHeight="1" thickBot="1" x14ac:dyDescent="0.35"/>
    <row r="11" spans="1:5" ht="16.2" thickBot="1" x14ac:dyDescent="0.35">
      <c r="A11" s="103" t="s">
        <v>118</v>
      </c>
      <c r="B11" s="103"/>
      <c r="C11" s="104" t="s">
        <v>157</v>
      </c>
      <c r="D11" s="105"/>
    </row>
    <row r="12" spans="1:5" ht="16.2" thickBot="1" x14ac:dyDescent="0.35">
      <c r="A12" s="103" t="s">
        <v>119</v>
      </c>
      <c r="B12" s="103"/>
      <c r="C12" s="104" t="s">
        <v>125</v>
      </c>
      <c r="D12" s="105"/>
    </row>
    <row r="13" spans="1:5" ht="16.2" thickBot="1" x14ac:dyDescent="0.35">
      <c r="A13" s="103" t="s">
        <v>120</v>
      </c>
      <c r="B13" s="103"/>
      <c r="C13" s="104">
        <v>9</v>
      </c>
      <c r="D13" s="105"/>
    </row>
    <row r="14" spans="1:5" ht="16.2" thickBot="1" x14ac:dyDescent="0.35">
      <c r="A14" s="103" t="s">
        <v>123</v>
      </c>
      <c r="B14" s="103"/>
      <c r="C14" s="104" t="s">
        <v>158</v>
      </c>
      <c r="D14" s="105"/>
    </row>
    <row r="15" spans="1:5" ht="16.2" thickBot="1" x14ac:dyDescent="0.35">
      <c r="A15" s="103" t="s">
        <v>121</v>
      </c>
      <c r="B15" s="103"/>
      <c r="C15" s="104" t="s">
        <v>159</v>
      </c>
      <c r="D15" s="105"/>
    </row>
    <row r="16" spans="1:5" ht="16.2" thickBot="1" x14ac:dyDescent="0.35">
      <c r="A16" s="103" t="s">
        <v>122</v>
      </c>
      <c r="B16" s="103"/>
      <c r="C16" s="107">
        <v>1515.92</v>
      </c>
      <c r="D16" s="108"/>
    </row>
    <row r="17" spans="1:5" ht="16.2" thickBot="1" x14ac:dyDescent="0.35">
      <c r="A17" s="103" t="s">
        <v>124</v>
      </c>
      <c r="B17" s="103"/>
      <c r="C17" s="109">
        <v>44927</v>
      </c>
      <c r="D17" s="110"/>
      <c r="E17" s="12"/>
    </row>
    <row r="18" spans="1:5" ht="12" customHeight="1" x14ac:dyDescent="0.3"/>
    <row r="19" spans="1:5" x14ac:dyDescent="0.3">
      <c r="A19" s="98" t="s">
        <v>0</v>
      </c>
      <c r="B19" s="98"/>
      <c r="C19" s="98"/>
      <c r="D19" s="98"/>
    </row>
    <row r="20" spans="1:5" ht="6" customHeight="1" thickBot="1" x14ac:dyDescent="0.35"/>
    <row r="21" spans="1:5" ht="16.2" thickBot="1" x14ac:dyDescent="0.35">
      <c r="A21" s="13">
        <v>1</v>
      </c>
      <c r="B21" s="95" t="s">
        <v>1</v>
      </c>
      <c r="C21" s="97"/>
      <c r="D21" s="14" t="s">
        <v>2</v>
      </c>
    </row>
    <row r="22" spans="1:5" ht="16.2" thickBot="1" x14ac:dyDescent="0.35">
      <c r="A22" s="15" t="s">
        <v>3</v>
      </c>
      <c r="B22" s="93" t="s">
        <v>4</v>
      </c>
      <c r="C22" s="94"/>
      <c r="D22" s="17">
        <f>C16</f>
        <v>1515.92</v>
      </c>
    </row>
    <row r="23" spans="1:5" ht="16.2" thickBot="1" x14ac:dyDescent="0.35">
      <c r="A23" s="15" t="s">
        <v>5</v>
      </c>
      <c r="B23" s="93" t="s">
        <v>6</v>
      </c>
      <c r="C23" s="94">
        <v>0</v>
      </c>
      <c r="D23" s="17">
        <v>0</v>
      </c>
    </row>
    <row r="24" spans="1:5" ht="16.2" thickBot="1" x14ac:dyDescent="0.35">
      <c r="A24" s="15" t="s">
        <v>7</v>
      </c>
      <c r="B24" s="93" t="s">
        <v>8</v>
      </c>
      <c r="C24" s="94">
        <v>0</v>
      </c>
      <c r="D24" s="17">
        <v>0</v>
      </c>
    </row>
    <row r="25" spans="1:5" ht="16.2" thickBot="1" x14ac:dyDescent="0.35">
      <c r="A25" s="15" t="s">
        <v>9</v>
      </c>
      <c r="B25" s="93" t="s">
        <v>10</v>
      </c>
      <c r="C25" s="94">
        <v>0</v>
      </c>
      <c r="D25" s="17">
        <v>0</v>
      </c>
    </row>
    <row r="26" spans="1:5" ht="16.2" thickBot="1" x14ac:dyDescent="0.35">
      <c r="A26" s="15" t="s">
        <v>11</v>
      </c>
      <c r="B26" s="93" t="s">
        <v>12</v>
      </c>
      <c r="C26" s="94">
        <v>0</v>
      </c>
      <c r="D26" s="17">
        <v>0</v>
      </c>
    </row>
    <row r="27" spans="1:5" ht="16.2" thickBot="1" x14ac:dyDescent="0.35">
      <c r="A27" s="95" t="s">
        <v>13</v>
      </c>
      <c r="B27" s="96"/>
      <c r="C27" s="97"/>
      <c r="D27" s="18">
        <f>SUM(D22:D26)</f>
        <v>1515.92</v>
      </c>
    </row>
    <row r="28" spans="1:5" ht="12" customHeight="1" x14ac:dyDescent="0.3"/>
    <row r="29" spans="1:5" x14ac:dyDescent="0.3">
      <c r="A29" s="98" t="s">
        <v>14</v>
      </c>
      <c r="B29" s="98"/>
      <c r="C29" s="98"/>
      <c r="D29" s="98"/>
    </row>
    <row r="30" spans="1:5" ht="6" customHeight="1" x14ac:dyDescent="0.3">
      <c r="A30" s="19"/>
    </row>
    <row r="31" spans="1:5" x14ac:dyDescent="0.3">
      <c r="A31" s="102" t="s">
        <v>15</v>
      </c>
      <c r="B31" s="102"/>
      <c r="C31" s="102"/>
      <c r="D31" s="102"/>
    </row>
    <row r="32" spans="1:5" ht="6" customHeight="1" thickBot="1" x14ac:dyDescent="0.35"/>
    <row r="33" spans="1:6" ht="16.2" thickBot="1" x14ac:dyDescent="0.35">
      <c r="A33" s="13" t="s">
        <v>16</v>
      </c>
      <c r="B33" s="95" t="s">
        <v>46</v>
      </c>
      <c r="C33" s="97"/>
      <c r="D33" s="14" t="s">
        <v>2</v>
      </c>
    </row>
    <row r="34" spans="1:6" ht="16.2" thickBot="1" x14ac:dyDescent="0.35">
      <c r="A34" s="15" t="s">
        <v>3</v>
      </c>
      <c r="B34" s="93" t="s">
        <v>17</v>
      </c>
      <c r="C34" s="94"/>
      <c r="D34" s="20">
        <f>ROUND(D27*0.0833,2)</f>
        <v>126.28</v>
      </c>
      <c r="E34" s="31">
        <v>8.3299999999999999E-2</v>
      </c>
      <c r="F34" s="61"/>
    </row>
    <row r="35" spans="1:6" ht="16.2" thickBot="1" x14ac:dyDescent="0.35">
      <c r="A35" s="15" t="s">
        <v>5</v>
      </c>
      <c r="B35" s="93" t="s">
        <v>18</v>
      </c>
      <c r="C35" s="94">
        <f>ROUND(C27*0.0833*0.3333,2)</f>
        <v>0</v>
      </c>
      <c r="D35" s="20">
        <f>ROUND(D27*0.0833*0.3333,2)</f>
        <v>42.09</v>
      </c>
      <c r="E35" s="60">
        <f>E34/3</f>
        <v>2.7766666666666665E-2</v>
      </c>
    </row>
    <row r="36" spans="1:6" ht="16.2" thickBot="1" x14ac:dyDescent="0.35">
      <c r="A36" s="95" t="s">
        <v>13</v>
      </c>
      <c r="B36" s="96"/>
      <c r="C36" s="97"/>
      <c r="D36" s="21">
        <f>D34+D35</f>
        <v>168.37</v>
      </c>
      <c r="E36" s="31">
        <f>SUM(E34:E35)</f>
        <v>0.11106666666666666</v>
      </c>
    </row>
    <row r="37" spans="1:6" ht="6" customHeight="1" x14ac:dyDescent="0.3"/>
    <row r="38" spans="1:6" ht="32.25" customHeight="1" x14ac:dyDescent="0.3">
      <c r="A38" s="111" t="s">
        <v>19</v>
      </c>
      <c r="B38" s="111"/>
      <c r="C38" s="111"/>
      <c r="D38" s="111"/>
    </row>
    <row r="39" spans="1:6" ht="6" customHeight="1" thickBot="1" x14ac:dyDescent="0.35"/>
    <row r="40" spans="1:6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6" ht="16.2" thickBot="1" x14ac:dyDescent="0.35">
      <c r="A41" s="15" t="s">
        <v>3</v>
      </c>
      <c r="B41" s="16" t="s">
        <v>23</v>
      </c>
      <c r="C41" s="22">
        <v>0.2</v>
      </c>
      <c r="D41" s="17">
        <f>ROUND(($D$27+$D$36)*C41,2)</f>
        <v>336.86</v>
      </c>
    </row>
    <row r="42" spans="1:6" ht="16.2" thickBot="1" x14ac:dyDescent="0.35">
      <c r="A42" s="15" t="s">
        <v>5</v>
      </c>
      <c r="B42" s="16" t="s">
        <v>24</v>
      </c>
      <c r="C42" s="22">
        <v>2.5000000000000001E-2</v>
      </c>
      <c r="D42" s="17">
        <f t="shared" ref="D42:D49" si="0">ROUND(($D$27+$D$36)*C42,2)</f>
        <v>42.11</v>
      </c>
    </row>
    <row r="43" spans="1:6" ht="16.2" thickBot="1" x14ac:dyDescent="0.35">
      <c r="A43" s="15" t="s">
        <v>7</v>
      </c>
      <c r="B43" s="16" t="s">
        <v>25</v>
      </c>
      <c r="C43" s="22">
        <v>0.02</v>
      </c>
      <c r="D43" s="17">
        <f t="shared" si="0"/>
        <v>33.69</v>
      </c>
    </row>
    <row r="44" spans="1:6" ht="16.2" thickBot="1" x14ac:dyDescent="0.35">
      <c r="A44" s="15" t="s">
        <v>9</v>
      </c>
      <c r="B44" s="16" t="s">
        <v>26</v>
      </c>
      <c r="C44" s="22">
        <v>1.4999999999999999E-2</v>
      </c>
      <c r="D44" s="17">
        <f t="shared" si="0"/>
        <v>25.26</v>
      </c>
    </row>
    <row r="45" spans="1:6" ht="16.2" thickBot="1" x14ac:dyDescent="0.35">
      <c r="A45" s="15" t="s">
        <v>11</v>
      </c>
      <c r="B45" s="16" t="s">
        <v>27</v>
      </c>
      <c r="C45" s="22">
        <v>0.01</v>
      </c>
      <c r="D45" s="17">
        <f t="shared" si="0"/>
        <v>16.84</v>
      </c>
    </row>
    <row r="46" spans="1:6" ht="16.2" thickBot="1" x14ac:dyDescent="0.35">
      <c r="A46" s="15" t="s">
        <v>28</v>
      </c>
      <c r="B46" s="16" t="s">
        <v>29</v>
      </c>
      <c r="C46" s="22">
        <v>6.0000000000000001E-3</v>
      </c>
      <c r="D46" s="17">
        <f t="shared" si="0"/>
        <v>10.11</v>
      </c>
    </row>
    <row r="47" spans="1:6" ht="16.2" thickBot="1" x14ac:dyDescent="0.35">
      <c r="A47" s="15" t="s">
        <v>30</v>
      </c>
      <c r="B47" s="16" t="s">
        <v>31</v>
      </c>
      <c r="C47" s="22">
        <v>2E-3</v>
      </c>
      <c r="D47" s="17">
        <f t="shared" si="0"/>
        <v>3.37</v>
      </c>
    </row>
    <row r="48" spans="1:6" ht="16.2" thickBot="1" x14ac:dyDescent="0.35">
      <c r="A48" s="95" t="s">
        <v>32</v>
      </c>
      <c r="B48" s="97"/>
      <c r="C48" s="23">
        <f>SUM(C41:C47)</f>
        <v>0.27800000000000002</v>
      </c>
      <c r="D48" s="18">
        <f>SUM(D41:D47)</f>
        <v>468.24</v>
      </c>
    </row>
    <row r="49" spans="1:4" ht="16.2" thickBot="1" x14ac:dyDescent="0.35">
      <c r="A49" s="15" t="s">
        <v>33</v>
      </c>
      <c r="B49" s="16" t="s">
        <v>34</v>
      </c>
      <c r="C49" s="22">
        <v>0.08</v>
      </c>
      <c r="D49" s="17">
        <f t="shared" si="0"/>
        <v>134.74</v>
      </c>
    </row>
    <row r="50" spans="1:4" ht="16.2" thickBot="1" x14ac:dyDescent="0.35">
      <c r="A50" s="95" t="s">
        <v>35</v>
      </c>
      <c r="B50" s="97"/>
      <c r="C50" s="23">
        <f>C48+C49</f>
        <v>0.35800000000000004</v>
      </c>
      <c r="D50" s="18">
        <f>D48+D49</f>
        <v>602.98</v>
      </c>
    </row>
    <row r="51" spans="1:4" ht="6" customHeight="1" x14ac:dyDescent="0.3"/>
    <row r="52" spans="1:4" x14ac:dyDescent="0.3">
      <c r="A52" s="102" t="s">
        <v>36</v>
      </c>
      <c r="B52" s="102"/>
      <c r="C52" s="102"/>
      <c r="D52" s="102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152</v>
      </c>
      <c r="D54" s="14" t="s">
        <v>2</v>
      </c>
    </row>
    <row r="55" spans="1:4" ht="16.2" thickBot="1" x14ac:dyDescent="0.35">
      <c r="A55" s="99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100"/>
      <c r="B56" s="16" t="s">
        <v>40</v>
      </c>
      <c r="C56" s="39">
        <v>0.06</v>
      </c>
      <c r="D56" s="17">
        <f>ROUND(D27*C56,2)</f>
        <v>90.96</v>
      </c>
    </row>
    <row r="57" spans="1:4" ht="16.2" thickBot="1" x14ac:dyDescent="0.35">
      <c r="A57" s="101"/>
      <c r="B57" s="24" t="s">
        <v>41</v>
      </c>
      <c r="C57" s="18" t="s">
        <v>146</v>
      </c>
      <c r="D57" s="18">
        <f>D55-D56</f>
        <v>151.04000000000002</v>
      </c>
    </row>
    <row r="58" spans="1:4" ht="16.2" thickBot="1" x14ac:dyDescent="0.35">
      <c r="A58" s="99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100"/>
      <c r="B59" s="16" t="s">
        <v>130</v>
      </c>
      <c r="C59" s="17">
        <v>0</v>
      </c>
      <c r="D59" s="17">
        <f>C59</f>
        <v>0</v>
      </c>
    </row>
    <row r="60" spans="1:4" ht="16.2" thickBot="1" x14ac:dyDescent="0.35">
      <c r="A60" s="101"/>
      <c r="B60" s="24" t="s">
        <v>43</v>
      </c>
      <c r="C60" s="18" t="s">
        <v>146</v>
      </c>
      <c r="D60" s="18">
        <f>D58-D59</f>
        <v>891</v>
      </c>
    </row>
    <row r="61" spans="1:4" ht="16.2" thickBot="1" x14ac:dyDescent="0.35">
      <c r="A61" s="99" t="s">
        <v>7</v>
      </c>
      <c r="B61" s="16" t="s">
        <v>128</v>
      </c>
      <c r="C61" s="17">
        <v>175.76</v>
      </c>
      <c r="D61" s="17">
        <f>C61</f>
        <v>175.76</v>
      </c>
    </row>
    <row r="62" spans="1:4" ht="16.2" thickBot="1" x14ac:dyDescent="0.35">
      <c r="A62" s="100"/>
      <c r="B62" s="16" t="s">
        <v>129</v>
      </c>
      <c r="C62" s="17">
        <v>0</v>
      </c>
      <c r="D62" s="17">
        <v>0</v>
      </c>
    </row>
    <row r="63" spans="1:4" ht="16.2" thickBot="1" x14ac:dyDescent="0.35">
      <c r="A63" s="101"/>
      <c r="B63" s="24" t="s">
        <v>127</v>
      </c>
      <c r="C63" s="18" t="s">
        <v>146</v>
      </c>
      <c r="D63" s="18">
        <f>D61-D62</f>
        <v>175.76</v>
      </c>
    </row>
    <row r="64" spans="1:4" ht="16.2" thickBot="1" x14ac:dyDescent="0.35">
      <c r="A64" s="99" t="s">
        <v>9</v>
      </c>
      <c r="B64" s="16" t="s">
        <v>131</v>
      </c>
      <c r="C64" s="17">
        <v>11.92</v>
      </c>
      <c r="D64" s="17">
        <f>C64</f>
        <v>11.92</v>
      </c>
    </row>
    <row r="65" spans="1:5" ht="16.2" thickBot="1" x14ac:dyDescent="0.35">
      <c r="A65" s="100"/>
      <c r="B65" s="16" t="s">
        <v>129</v>
      </c>
      <c r="C65" s="17">
        <v>0</v>
      </c>
      <c r="D65" s="17">
        <f>C65</f>
        <v>0</v>
      </c>
    </row>
    <row r="66" spans="1:5" ht="16.2" thickBot="1" x14ac:dyDescent="0.35">
      <c r="A66" s="101"/>
      <c r="B66" s="24" t="s">
        <v>132</v>
      </c>
      <c r="C66" s="18" t="s">
        <v>146</v>
      </c>
      <c r="D66" s="18">
        <f>D64-D65</f>
        <v>11.92</v>
      </c>
    </row>
    <row r="67" spans="1:5" ht="16.2" thickBot="1" x14ac:dyDescent="0.35">
      <c r="A67" s="99" t="s">
        <v>11</v>
      </c>
      <c r="B67" s="16" t="s">
        <v>133</v>
      </c>
      <c r="C67" s="17">
        <v>2.75</v>
      </c>
      <c r="D67" s="17">
        <f>C67</f>
        <v>2.75</v>
      </c>
    </row>
    <row r="68" spans="1:5" ht="16.2" thickBot="1" x14ac:dyDescent="0.35">
      <c r="A68" s="100"/>
      <c r="B68" s="16" t="s">
        <v>40</v>
      </c>
      <c r="C68" s="17">
        <v>0</v>
      </c>
      <c r="D68" s="17">
        <v>0</v>
      </c>
    </row>
    <row r="69" spans="1:5" ht="16.2" thickBot="1" x14ac:dyDescent="0.35">
      <c r="A69" s="101"/>
      <c r="B69" s="24" t="s">
        <v>134</v>
      </c>
      <c r="C69" s="18" t="s">
        <v>146</v>
      </c>
      <c r="D69" s="18">
        <f>D67-D68</f>
        <v>2.75</v>
      </c>
    </row>
    <row r="70" spans="1:5" ht="16.2" thickBot="1" x14ac:dyDescent="0.35">
      <c r="A70" s="95" t="s">
        <v>13</v>
      </c>
      <c r="B70" s="96"/>
      <c r="C70" s="97"/>
      <c r="D70" s="18">
        <f>D57+D60+D63+D66+D69</f>
        <v>1232.47</v>
      </c>
    </row>
    <row r="71" spans="1:5" ht="6" customHeight="1" x14ac:dyDescent="0.3"/>
    <row r="72" spans="1:5" x14ac:dyDescent="0.3">
      <c r="A72" s="102" t="s">
        <v>44</v>
      </c>
      <c r="B72" s="102"/>
      <c r="C72" s="102"/>
      <c r="D72" s="102"/>
    </row>
    <row r="73" spans="1:5" ht="6" customHeight="1" thickBot="1" x14ac:dyDescent="0.35"/>
    <row r="74" spans="1:5" ht="16.2" thickBot="1" x14ac:dyDescent="0.35">
      <c r="A74" s="13">
        <v>2</v>
      </c>
      <c r="B74" s="95" t="s">
        <v>45</v>
      </c>
      <c r="C74" s="97"/>
      <c r="D74" s="14" t="s">
        <v>2</v>
      </c>
    </row>
    <row r="75" spans="1:5" ht="16.2" thickBot="1" x14ac:dyDescent="0.35">
      <c r="A75" s="15" t="s">
        <v>16</v>
      </c>
      <c r="B75" s="93" t="s">
        <v>46</v>
      </c>
      <c r="C75" s="94"/>
      <c r="D75" s="20">
        <f>D36</f>
        <v>168.37</v>
      </c>
      <c r="E75" s="60">
        <f>D75/$D$27</f>
        <v>0.11106786637817299</v>
      </c>
    </row>
    <row r="76" spans="1:5" ht="16.2" thickBot="1" x14ac:dyDescent="0.35">
      <c r="A76" s="15" t="s">
        <v>20</v>
      </c>
      <c r="B76" s="93" t="s">
        <v>21</v>
      </c>
      <c r="C76" s="94">
        <f>D50</f>
        <v>602.98</v>
      </c>
      <c r="D76" s="20">
        <f>D50</f>
        <v>602.98</v>
      </c>
      <c r="E76" s="60">
        <f t="shared" ref="E76:E129" si="1">D76/$D$27</f>
        <v>0.39776505356483188</v>
      </c>
    </row>
    <row r="77" spans="1:5" ht="16.2" thickBot="1" x14ac:dyDescent="0.35">
      <c r="A77" s="15" t="s">
        <v>37</v>
      </c>
      <c r="B77" s="93" t="s">
        <v>38</v>
      </c>
      <c r="C77" s="94">
        <f>C70</f>
        <v>0</v>
      </c>
      <c r="D77" s="20">
        <f>D70</f>
        <v>1232.47</v>
      </c>
      <c r="E77" s="64"/>
    </row>
    <row r="78" spans="1:5" ht="16.2" thickBot="1" x14ac:dyDescent="0.35">
      <c r="A78" s="95" t="s">
        <v>13</v>
      </c>
      <c r="B78" s="96"/>
      <c r="C78" s="97"/>
      <c r="D78" s="21">
        <f>SUM(D75:D77)</f>
        <v>2003.8200000000002</v>
      </c>
      <c r="E78" s="64"/>
    </row>
    <row r="79" spans="1:5" ht="12" customHeight="1" x14ac:dyDescent="0.3">
      <c r="A79" s="25"/>
    </row>
    <row r="80" spans="1:5" x14ac:dyDescent="0.3">
      <c r="A80" s="98" t="s">
        <v>47</v>
      </c>
      <c r="B80" s="98"/>
      <c r="C80" s="98"/>
      <c r="D80" s="98"/>
    </row>
    <row r="81" spans="1:5" ht="6" customHeight="1" x14ac:dyDescent="0.3"/>
    <row r="82" spans="1:5" x14ac:dyDescent="0.3">
      <c r="A82" s="102" t="s">
        <v>48</v>
      </c>
      <c r="B82" s="102"/>
      <c r="C82" s="102"/>
      <c r="D82" s="102"/>
    </row>
    <row r="83" spans="1:5" ht="6" customHeight="1" thickBot="1" x14ac:dyDescent="0.35"/>
    <row r="84" spans="1:5" ht="16.2" thickBot="1" x14ac:dyDescent="0.35">
      <c r="A84" s="13" t="s">
        <v>49</v>
      </c>
      <c r="B84" s="95" t="s">
        <v>50</v>
      </c>
      <c r="C84" s="97"/>
      <c r="D84" s="14" t="s">
        <v>2</v>
      </c>
    </row>
    <row r="85" spans="1:5" ht="16.2" thickBot="1" x14ac:dyDescent="0.35">
      <c r="A85" s="15" t="s">
        <v>3</v>
      </c>
      <c r="B85" s="93" t="s">
        <v>50</v>
      </c>
      <c r="C85" s="94"/>
      <c r="D85" s="20">
        <f>ROUND(((D27+D78-D49)/12)*0.7977*0.5,2)</f>
        <v>112.51</v>
      </c>
      <c r="E85" s="60"/>
    </row>
    <row r="86" spans="1:5" ht="16.2" thickBot="1" x14ac:dyDescent="0.35">
      <c r="A86" s="15" t="s">
        <v>5</v>
      </c>
      <c r="B86" s="93" t="s">
        <v>51</v>
      </c>
      <c r="C86" s="94"/>
      <c r="D86" s="20">
        <f>ROUND((D27+D36)*0.08*0.4*0.7977*0.5,2)</f>
        <v>21.5</v>
      </c>
      <c r="E86" s="60"/>
    </row>
    <row r="87" spans="1:5" ht="16.2" thickBot="1" x14ac:dyDescent="0.35">
      <c r="A87" s="95" t="s">
        <v>13</v>
      </c>
      <c r="B87" s="96"/>
      <c r="C87" s="97"/>
      <c r="D87" s="21">
        <f>D85+D86</f>
        <v>134.01</v>
      </c>
      <c r="E87" s="60"/>
    </row>
    <row r="88" spans="1:5" ht="6" customHeight="1" x14ac:dyDescent="0.3"/>
    <row r="89" spans="1:5" x14ac:dyDescent="0.3">
      <c r="A89" s="102" t="s">
        <v>52</v>
      </c>
      <c r="B89" s="102"/>
      <c r="C89" s="102"/>
      <c r="D89" s="102"/>
    </row>
    <row r="90" spans="1:5" ht="6" customHeight="1" thickBot="1" x14ac:dyDescent="0.35"/>
    <row r="91" spans="1:5" ht="16.2" thickBot="1" x14ac:dyDescent="0.35">
      <c r="A91" s="13" t="s">
        <v>53</v>
      </c>
      <c r="B91" s="95" t="s">
        <v>54</v>
      </c>
      <c r="C91" s="97"/>
      <c r="D91" s="14" t="s">
        <v>2</v>
      </c>
    </row>
    <row r="92" spans="1:5" ht="16.2" thickBot="1" x14ac:dyDescent="0.35">
      <c r="A92" s="15" t="s">
        <v>3</v>
      </c>
      <c r="B92" s="93" t="s">
        <v>54</v>
      </c>
      <c r="C92" s="94"/>
      <c r="D92" s="20">
        <f>ROUND(((D27+D78)/12)*0.7977*0.5,2)</f>
        <v>116.99</v>
      </c>
      <c r="E92" s="60"/>
    </row>
    <row r="93" spans="1:5" ht="16.2" thickBot="1" x14ac:dyDescent="0.35">
      <c r="A93" s="15" t="s">
        <v>5</v>
      </c>
      <c r="B93" s="93" t="s">
        <v>55</v>
      </c>
      <c r="C93" s="94"/>
      <c r="D93" s="20">
        <f>ROUND((D27+D36)*0.08*0.4*0.7977*0.5,2)</f>
        <v>21.5</v>
      </c>
      <c r="E93" s="60"/>
    </row>
    <row r="94" spans="1:5" ht="16.2" thickBot="1" x14ac:dyDescent="0.35">
      <c r="A94" s="95" t="s">
        <v>13</v>
      </c>
      <c r="B94" s="96"/>
      <c r="C94" s="97"/>
      <c r="D94" s="21">
        <f>D92+D93</f>
        <v>138.49</v>
      </c>
    </row>
    <row r="95" spans="1:5" ht="6" customHeight="1" x14ac:dyDescent="0.3"/>
    <row r="96" spans="1:5" x14ac:dyDescent="0.3">
      <c r="A96" s="102" t="s">
        <v>56</v>
      </c>
      <c r="B96" s="102"/>
      <c r="C96" s="102"/>
      <c r="D96" s="102"/>
    </row>
    <row r="97" spans="1:5" ht="6" customHeight="1" thickBot="1" x14ac:dyDescent="0.35"/>
    <row r="98" spans="1:5" ht="16.2" thickBot="1" x14ac:dyDescent="0.35">
      <c r="A98" s="13" t="s">
        <v>66</v>
      </c>
      <c r="B98" s="95" t="s">
        <v>57</v>
      </c>
      <c r="C98" s="97"/>
      <c r="D98" s="14" t="s">
        <v>2</v>
      </c>
    </row>
    <row r="99" spans="1:5" ht="16.2" thickBot="1" x14ac:dyDescent="0.35">
      <c r="A99" s="15" t="s">
        <v>3</v>
      </c>
      <c r="B99" s="93" t="s">
        <v>58</v>
      </c>
      <c r="C99" s="94"/>
      <c r="D99" s="26">
        <f>-D87</f>
        <v>-134.01</v>
      </c>
    </row>
    <row r="100" spans="1:5" ht="16.2" thickBot="1" x14ac:dyDescent="0.35">
      <c r="A100" s="15" t="s">
        <v>5</v>
      </c>
      <c r="B100" s="93" t="s">
        <v>59</v>
      </c>
      <c r="C100" s="94"/>
      <c r="D100" s="26">
        <f>-D94</f>
        <v>-138.49</v>
      </c>
    </row>
    <row r="101" spans="1:5" ht="16.5" customHeight="1" thickBot="1" x14ac:dyDescent="0.35">
      <c r="A101" s="95" t="s">
        <v>60</v>
      </c>
      <c r="B101" s="96"/>
      <c r="C101" s="97"/>
      <c r="D101" s="27">
        <f>D99+D100</f>
        <v>-272.5</v>
      </c>
      <c r="E101" s="60">
        <f t="shared" si="1"/>
        <v>-0.17975882632328882</v>
      </c>
    </row>
    <row r="102" spans="1:5" ht="16.5" customHeight="1" thickBot="1" x14ac:dyDescent="0.35">
      <c r="A102" s="95" t="s">
        <v>61</v>
      </c>
      <c r="B102" s="96"/>
      <c r="C102" s="97"/>
      <c r="D102" s="27">
        <f>D101*0.0454</f>
        <v>-12.371500000000001</v>
      </c>
      <c r="E102" s="60">
        <f t="shared" si="1"/>
        <v>-8.1610507150773129E-3</v>
      </c>
    </row>
    <row r="103" spans="1:5" ht="6" customHeight="1" x14ac:dyDescent="0.3"/>
    <row r="104" spans="1:5" x14ac:dyDescent="0.3">
      <c r="A104" s="102" t="s">
        <v>62</v>
      </c>
      <c r="B104" s="102"/>
      <c r="C104" s="102"/>
      <c r="D104" s="102"/>
    </row>
    <row r="105" spans="1:5" ht="6" customHeight="1" thickBot="1" x14ac:dyDescent="0.35"/>
    <row r="106" spans="1:5" ht="16.2" thickBot="1" x14ac:dyDescent="0.35">
      <c r="A106" s="13">
        <v>3</v>
      </c>
      <c r="B106" s="95" t="s">
        <v>63</v>
      </c>
      <c r="C106" s="97"/>
      <c r="D106" s="14" t="s">
        <v>2</v>
      </c>
    </row>
    <row r="107" spans="1:5" ht="16.2" thickBot="1" x14ac:dyDescent="0.35">
      <c r="A107" s="15" t="s">
        <v>49</v>
      </c>
      <c r="B107" s="93" t="s">
        <v>64</v>
      </c>
      <c r="C107" s="94">
        <f>C87</f>
        <v>0</v>
      </c>
      <c r="D107" s="20">
        <f>D87</f>
        <v>134.01</v>
      </c>
      <c r="E107" s="60">
        <f>D107/D27</f>
        <v>8.8401762625996083E-2</v>
      </c>
    </row>
    <row r="108" spans="1:5" ht="16.2" thickBot="1" x14ac:dyDescent="0.35">
      <c r="A108" s="15" t="s">
        <v>53</v>
      </c>
      <c r="B108" s="93" t="s">
        <v>65</v>
      </c>
      <c r="C108" s="94">
        <f>C94</f>
        <v>0</v>
      </c>
      <c r="D108" s="20">
        <f>D94</f>
        <v>138.49</v>
      </c>
      <c r="E108" s="60">
        <f>D108/D27</f>
        <v>9.135706369729274E-2</v>
      </c>
    </row>
    <row r="109" spans="1:5" ht="16.2" thickBot="1" x14ac:dyDescent="0.35">
      <c r="A109" s="15" t="s">
        <v>66</v>
      </c>
      <c r="B109" s="93" t="s">
        <v>61</v>
      </c>
      <c r="C109" s="94">
        <f>C102</f>
        <v>0</v>
      </c>
      <c r="D109" s="26">
        <f>D102</f>
        <v>-12.371500000000001</v>
      </c>
    </row>
    <row r="110" spans="1:5" ht="16.2" thickBot="1" x14ac:dyDescent="0.35">
      <c r="A110" s="95" t="s">
        <v>13</v>
      </c>
      <c r="B110" s="96"/>
      <c r="C110" s="97"/>
      <c r="D110" s="21">
        <f>SUM(D107:D109)</f>
        <v>260.12849999999997</v>
      </c>
    </row>
    <row r="111" spans="1:5" ht="12" customHeight="1" x14ac:dyDescent="0.3"/>
    <row r="112" spans="1:5" x14ac:dyDescent="0.3">
      <c r="A112" s="98" t="s">
        <v>67</v>
      </c>
      <c r="B112" s="98"/>
      <c r="C112" s="98"/>
      <c r="D112" s="98"/>
    </row>
    <row r="113" spans="1:5" ht="6" customHeight="1" x14ac:dyDescent="0.3"/>
    <row r="114" spans="1:5" x14ac:dyDescent="0.3">
      <c r="A114" s="102" t="s">
        <v>68</v>
      </c>
      <c r="B114" s="102"/>
      <c r="C114" s="102"/>
      <c r="D114" s="33"/>
    </row>
    <row r="115" spans="1:5" ht="6" customHeight="1" thickBot="1" x14ac:dyDescent="0.35">
      <c r="A115" s="19"/>
      <c r="E115" s="10">
        <f t="shared" si="1"/>
        <v>0</v>
      </c>
    </row>
    <row r="116" spans="1:5" ht="16.2" thickBot="1" x14ac:dyDescent="0.35">
      <c r="A116" s="13" t="s">
        <v>69</v>
      </c>
      <c r="B116" s="14" t="s">
        <v>70</v>
      </c>
      <c r="C116" s="14" t="s">
        <v>155</v>
      </c>
      <c r="D116" s="14" t="s">
        <v>2</v>
      </c>
    </row>
    <row r="117" spans="1:5" ht="16.2" thickBot="1" x14ac:dyDescent="0.35">
      <c r="A117" s="15" t="s">
        <v>3</v>
      </c>
      <c r="B117" s="16" t="s">
        <v>71</v>
      </c>
      <c r="C117" s="29">
        <f>D117/D27</f>
        <v>0.19252335215578659</v>
      </c>
      <c r="D117" s="20">
        <f>ROUND(((($D$27+$D$78+$D$110)/22)*20.3836)/12,2)</f>
        <v>291.85000000000002</v>
      </c>
    </row>
    <row r="118" spans="1:5" ht="16.2" thickBot="1" x14ac:dyDescent="0.35">
      <c r="A118" s="15" t="s">
        <v>5</v>
      </c>
      <c r="B118" s="16" t="s">
        <v>72</v>
      </c>
      <c r="C118" s="29">
        <f>'[1]MO - Servente'!$Q$35</f>
        <v>2.8E-3</v>
      </c>
      <c r="D118" s="20">
        <f>ROUND(($D$27+$D$78+$D$110)*C118,2)</f>
        <v>10.58</v>
      </c>
    </row>
    <row r="119" spans="1:5" ht="16.2" thickBot="1" x14ac:dyDescent="0.35">
      <c r="A119" s="15" t="s">
        <v>7</v>
      </c>
      <c r="B119" s="16" t="s">
        <v>73</v>
      </c>
      <c r="C119" s="29">
        <f>'[1]MO - Servente'!$Q$36</f>
        <v>3.3E-3</v>
      </c>
      <c r="D119" s="20">
        <f t="shared" ref="D119:D128" si="2">ROUND(($D$27+$D$78+$D$110)*C119,2)</f>
        <v>12.47</v>
      </c>
    </row>
    <row r="120" spans="1:5" ht="16.2" thickBot="1" x14ac:dyDescent="0.35">
      <c r="A120" s="15" t="s">
        <v>9</v>
      </c>
      <c r="B120" s="16" t="s">
        <v>74</v>
      </c>
      <c r="C120" s="29">
        <f>'[1]MO - Servente'!$Q$37</f>
        <v>0</v>
      </c>
      <c r="D120" s="20">
        <f t="shared" si="2"/>
        <v>0</v>
      </c>
    </row>
    <row r="121" spans="1:5" ht="16.2" thickBot="1" x14ac:dyDescent="0.35">
      <c r="A121" s="15" t="s">
        <v>11</v>
      </c>
      <c r="B121" s="16" t="s">
        <v>75</v>
      </c>
      <c r="C121" s="29">
        <f>'[1]MO - Servente'!$Q$38</f>
        <v>0</v>
      </c>
      <c r="D121" s="20">
        <f t="shared" si="2"/>
        <v>0</v>
      </c>
    </row>
    <row r="122" spans="1:5" ht="16.2" thickBot="1" x14ac:dyDescent="0.35">
      <c r="A122" s="15" t="s">
        <v>28</v>
      </c>
      <c r="B122" s="16" t="s">
        <v>76</v>
      </c>
      <c r="C122" s="29">
        <f>'[1]MO - Servente'!$Q$39</f>
        <v>0</v>
      </c>
      <c r="D122" s="20">
        <f t="shared" si="2"/>
        <v>0</v>
      </c>
    </row>
    <row r="123" spans="1:5" ht="16.2" thickBot="1" x14ac:dyDescent="0.35">
      <c r="A123" s="15" t="s">
        <v>30</v>
      </c>
      <c r="B123" s="16" t="s">
        <v>77</v>
      </c>
      <c r="C123" s="29">
        <f>'[1]MO - Servente'!$Q$40</f>
        <v>0</v>
      </c>
      <c r="D123" s="20">
        <f t="shared" si="2"/>
        <v>0</v>
      </c>
    </row>
    <row r="124" spans="1:5" ht="16.2" thickBot="1" x14ac:dyDescent="0.35">
      <c r="A124" s="15" t="s">
        <v>33</v>
      </c>
      <c r="B124" s="16" t="s">
        <v>78</v>
      </c>
      <c r="C124" s="29">
        <f>'[1]MO - Servente'!$Q$41</f>
        <v>0</v>
      </c>
      <c r="D124" s="20">
        <f t="shared" si="2"/>
        <v>0</v>
      </c>
    </row>
    <row r="125" spans="1:5" ht="16.2" thickBot="1" x14ac:dyDescent="0.35">
      <c r="A125" s="15" t="s">
        <v>79</v>
      </c>
      <c r="B125" s="16" t="s">
        <v>80</v>
      </c>
      <c r="C125" s="29">
        <f>'[1]MO - Servente'!$Q$42</f>
        <v>0</v>
      </c>
      <c r="D125" s="20">
        <f t="shared" si="2"/>
        <v>0</v>
      </c>
    </row>
    <row r="126" spans="1:5" ht="16.2" thickBot="1" x14ac:dyDescent="0.35">
      <c r="A126" s="15" t="s">
        <v>81</v>
      </c>
      <c r="B126" s="16" t="s">
        <v>82</v>
      </c>
      <c r="C126" s="29">
        <f>'[1]MO - Servente'!$Q$43</f>
        <v>2.0000000000000001E-4</v>
      </c>
      <c r="D126" s="20">
        <f t="shared" si="2"/>
        <v>0.76</v>
      </c>
    </row>
    <row r="127" spans="1:5" ht="16.2" thickBot="1" x14ac:dyDescent="0.35">
      <c r="A127" s="15" t="s">
        <v>83</v>
      </c>
      <c r="B127" s="16" t="s">
        <v>84</v>
      </c>
      <c r="C127" s="29">
        <f>'[1]MO - Servente'!$Q$44</f>
        <v>2.0000000000000001E-4</v>
      </c>
      <c r="D127" s="20">
        <f>ROUND(($D$27+$D$78+$D$110)*C127,2)</f>
        <v>0.76</v>
      </c>
    </row>
    <row r="128" spans="1:5" ht="16.2" thickBot="1" x14ac:dyDescent="0.35">
      <c r="A128" s="15" t="s">
        <v>85</v>
      </c>
      <c r="B128" s="16" t="s">
        <v>86</v>
      </c>
      <c r="C128" s="29">
        <f>'[1]MO - Servente'!$Q$45</f>
        <v>0</v>
      </c>
      <c r="D128" s="20">
        <f t="shared" si="2"/>
        <v>0</v>
      </c>
    </row>
    <row r="129" spans="1:5" ht="16.2" thickBot="1" x14ac:dyDescent="0.35">
      <c r="A129" s="95" t="s">
        <v>35</v>
      </c>
      <c r="B129" s="96"/>
      <c r="C129" s="97"/>
      <c r="D129" s="21">
        <f>SUM(D117:D128)</f>
        <v>316.42</v>
      </c>
      <c r="E129" s="60">
        <f t="shared" si="1"/>
        <v>0.20873133146867909</v>
      </c>
    </row>
    <row r="130" spans="1:5" ht="6" customHeight="1" x14ac:dyDescent="0.3"/>
    <row r="131" spans="1:5" x14ac:dyDescent="0.3">
      <c r="A131" s="102" t="s">
        <v>87</v>
      </c>
      <c r="B131" s="102"/>
      <c r="C131" s="102"/>
      <c r="D131" s="102"/>
    </row>
    <row r="132" spans="1:5" ht="6" customHeight="1" thickBot="1" x14ac:dyDescent="0.35">
      <c r="A132" s="19"/>
    </row>
    <row r="133" spans="1:5" ht="16.2" thickBot="1" x14ac:dyDescent="0.35">
      <c r="A133" s="13" t="s">
        <v>88</v>
      </c>
      <c r="B133" s="95" t="s">
        <v>89</v>
      </c>
      <c r="C133" s="97"/>
      <c r="D133" s="14" t="s">
        <v>2</v>
      </c>
    </row>
    <row r="134" spans="1:5" ht="16.2" thickBot="1" x14ac:dyDescent="0.35">
      <c r="A134" s="15" t="s">
        <v>3</v>
      </c>
      <c r="B134" s="93" t="s">
        <v>90</v>
      </c>
      <c r="C134" s="94"/>
      <c r="D134" s="17">
        <v>0</v>
      </c>
      <c r="E134" s="31">
        <f>E36+E76+E101+E102+E107+E108+E129</f>
        <v>0.70940200098510031</v>
      </c>
    </row>
    <row r="135" spans="1:5" ht="16.2" thickBot="1" x14ac:dyDescent="0.35">
      <c r="A135" s="95" t="s">
        <v>13</v>
      </c>
      <c r="B135" s="96"/>
      <c r="C135" s="97"/>
      <c r="D135" s="18">
        <f>D134</f>
        <v>0</v>
      </c>
    </row>
    <row r="136" spans="1:5" ht="6" customHeight="1" x14ac:dyDescent="0.3"/>
    <row r="137" spans="1:5" x14ac:dyDescent="0.3">
      <c r="A137" s="102" t="s">
        <v>91</v>
      </c>
      <c r="B137" s="102"/>
      <c r="C137" s="102"/>
      <c r="D137" s="102"/>
    </row>
    <row r="138" spans="1:5" ht="6" customHeight="1" thickBot="1" x14ac:dyDescent="0.35">
      <c r="A138" s="19"/>
    </row>
    <row r="139" spans="1:5" ht="16.2" thickBot="1" x14ac:dyDescent="0.35">
      <c r="A139" s="13">
        <v>4</v>
      </c>
      <c r="B139" s="95" t="s">
        <v>92</v>
      </c>
      <c r="C139" s="97"/>
      <c r="D139" s="14" t="s">
        <v>2</v>
      </c>
    </row>
    <row r="140" spans="1:5" ht="16.2" thickBot="1" x14ac:dyDescent="0.35">
      <c r="A140" s="15" t="s">
        <v>69</v>
      </c>
      <c r="B140" s="93" t="s">
        <v>70</v>
      </c>
      <c r="C140" s="94"/>
      <c r="D140" s="20">
        <f>D129</f>
        <v>316.42</v>
      </c>
    </row>
    <row r="141" spans="1:5" ht="16.2" thickBot="1" x14ac:dyDescent="0.35">
      <c r="A141" s="15" t="s">
        <v>88</v>
      </c>
      <c r="B141" s="93" t="s">
        <v>89</v>
      </c>
      <c r="C141" s="94">
        <f>C135</f>
        <v>0</v>
      </c>
      <c r="D141" s="20">
        <f>D135</f>
        <v>0</v>
      </c>
    </row>
    <row r="142" spans="1:5" ht="16.2" thickBot="1" x14ac:dyDescent="0.35">
      <c r="A142" s="95" t="s">
        <v>13</v>
      </c>
      <c r="B142" s="96"/>
      <c r="C142" s="97"/>
      <c r="D142" s="21">
        <f>D140+D141</f>
        <v>316.42</v>
      </c>
    </row>
    <row r="143" spans="1:5" ht="12" customHeight="1" x14ac:dyDescent="0.3"/>
    <row r="144" spans="1:5" x14ac:dyDescent="0.3">
      <c r="A144" s="98" t="s">
        <v>93</v>
      </c>
      <c r="B144" s="98"/>
      <c r="C144" s="98"/>
      <c r="D144" s="98"/>
    </row>
    <row r="145" spans="1:5" ht="6" customHeight="1" thickBot="1" x14ac:dyDescent="0.35"/>
    <row r="146" spans="1:5" ht="16.2" thickBot="1" x14ac:dyDescent="0.35">
      <c r="A146" s="13">
        <v>5</v>
      </c>
      <c r="B146" s="95" t="s">
        <v>94</v>
      </c>
      <c r="C146" s="97"/>
      <c r="D146" s="14" t="s">
        <v>2</v>
      </c>
    </row>
    <row r="147" spans="1:5" ht="16.2" thickBot="1" x14ac:dyDescent="0.35">
      <c r="A147" s="15" t="s">
        <v>3</v>
      </c>
      <c r="B147" s="93" t="s">
        <v>95</v>
      </c>
      <c r="C147" s="94"/>
      <c r="D147" s="17">
        <f>'Grupo 1 - Uniformes'!F10</f>
        <v>46.823333333333331</v>
      </c>
    </row>
    <row r="148" spans="1:5" ht="16.2" thickBot="1" x14ac:dyDescent="0.35">
      <c r="A148" s="15" t="s">
        <v>5</v>
      </c>
      <c r="B148" s="93" t="s">
        <v>96</v>
      </c>
      <c r="C148" s="94">
        <v>0</v>
      </c>
      <c r="D148" s="17" cm="1">
        <f t="array" ref="D148:E148">ROUND('Grupo 1 - Insumos de Limpeza'!G41/'Grupo 1 - Servente de Limpeza'!C13:D13,2)</f>
        <v>658.9</v>
      </c>
      <c r="E148" s="59" t="e">
        <v>#DIV/0!</v>
      </c>
    </row>
    <row r="149" spans="1:5" ht="16.2" thickBot="1" x14ac:dyDescent="0.35">
      <c r="A149" s="15" t="s">
        <v>7</v>
      </c>
      <c r="B149" s="93" t="s">
        <v>249</v>
      </c>
      <c r="C149" s="94">
        <v>0</v>
      </c>
      <c r="D149" s="17" cm="1">
        <f t="array" ref="D149:E149">ROUND('Grupo 1 - Insumos de Limpeza'!G65/'Grupo 1 - Servente de Limpeza'!C13:D13,2)</f>
        <v>73.58</v>
      </c>
      <c r="E149" s="59" t="e">
        <v>#DIV/0!</v>
      </c>
    </row>
    <row r="150" spans="1:5" ht="16.2" thickBot="1" x14ac:dyDescent="0.35">
      <c r="A150" s="15" t="s">
        <v>9</v>
      </c>
      <c r="B150" s="93" t="s">
        <v>97</v>
      </c>
      <c r="C150" s="94">
        <v>0</v>
      </c>
      <c r="D150" s="17" cm="1">
        <f t="array" ref="D150:E150">ROUND('Grupo 1 - Insumos de Limpeza'!G73/'Grupo 1 - Servente de Limpeza'!C13:D13,2)</f>
        <v>9.9</v>
      </c>
      <c r="E150" s="59" t="e">
        <v>#DIV/0!</v>
      </c>
    </row>
    <row r="151" spans="1:5" ht="16.2" thickBot="1" x14ac:dyDescent="0.35">
      <c r="A151" s="95" t="s">
        <v>35</v>
      </c>
      <c r="B151" s="96"/>
      <c r="C151" s="97"/>
      <c r="D151" s="18">
        <f>SUM(D147:D149)</f>
        <v>779.3033333333334</v>
      </c>
    </row>
    <row r="152" spans="1:5" ht="12" customHeight="1" x14ac:dyDescent="0.3"/>
    <row r="153" spans="1:5" x14ac:dyDescent="0.3">
      <c r="A153" s="98" t="s">
        <v>98</v>
      </c>
      <c r="B153" s="98"/>
      <c r="C153" s="98"/>
      <c r="D153" s="98"/>
    </row>
    <row r="154" spans="1:5" ht="6" customHeight="1" thickBot="1" x14ac:dyDescent="0.35"/>
    <row r="155" spans="1:5" ht="16.2" thickBot="1" x14ac:dyDescent="0.35">
      <c r="A155" s="13">
        <v>6</v>
      </c>
      <c r="B155" s="28" t="s">
        <v>99</v>
      </c>
      <c r="C155" s="14" t="s">
        <v>22</v>
      </c>
      <c r="D155" s="14" t="s">
        <v>2</v>
      </c>
    </row>
    <row r="156" spans="1:5" ht="16.2" thickBot="1" x14ac:dyDescent="0.35">
      <c r="A156" s="15" t="s">
        <v>3</v>
      </c>
      <c r="B156" s="16" t="s">
        <v>100</v>
      </c>
      <c r="C156" s="29">
        <f>Consolidação!K13</f>
        <v>1.8610000000000002E-2</v>
      </c>
      <c r="D156" s="17">
        <f>ROUND(D175*C156,2)</f>
        <v>90.73</v>
      </c>
    </row>
    <row r="157" spans="1:5" ht="16.2" thickBot="1" x14ac:dyDescent="0.35">
      <c r="A157" s="15" t="s">
        <v>5</v>
      </c>
      <c r="B157" s="16" t="s">
        <v>101</v>
      </c>
      <c r="C157" s="29">
        <f>Consolidação!L13</f>
        <v>0.01</v>
      </c>
      <c r="D157" s="17">
        <f>ROUND((D175+D156)*C157,2)</f>
        <v>49.66</v>
      </c>
    </row>
    <row r="158" spans="1:5" ht="16.2" thickBot="1" x14ac:dyDescent="0.35">
      <c r="A158" s="99" t="s">
        <v>7</v>
      </c>
      <c r="B158" s="16" t="s">
        <v>102</v>
      </c>
      <c r="C158" s="29">
        <f>C159+C162+C163</f>
        <v>0.1082</v>
      </c>
      <c r="D158" s="17">
        <f>D159+D162+D163</f>
        <v>608.58000000000004</v>
      </c>
    </row>
    <row r="159" spans="1:5" ht="16.2" thickBot="1" x14ac:dyDescent="0.35">
      <c r="A159" s="100"/>
      <c r="B159" s="16" t="s">
        <v>103</v>
      </c>
      <c r="C159" s="29">
        <f>C160+C161</f>
        <v>5.8200000000000002E-2</v>
      </c>
      <c r="D159" s="17">
        <f>D160+D161</f>
        <v>327.35000000000002</v>
      </c>
    </row>
    <row r="160" spans="1:5" ht="16.2" thickBot="1" x14ac:dyDescent="0.35">
      <c r="A160" s="100"/>
      <c r="B160" s="16" t="s">
        <v>104</v>
      </c>
      <c r="C160" s="29">
        <v>1.06E-2</v>
      </c>
      <c r="D160" s="17">
        <f>ROUND((($D$175+$D$156+$D$157)/(1-$C$158))*C160,2)</f>
        <v>59.62</v>
      </c>
    </row>
    <row r="161" spans="1:6" ht="16.2" thickBot="1" x14ac:dyDescent="0.35">
      <c r="A161" s="100"/>
      <c r="B161" s="16" t="s">
        <v>105</v>
      </c>
      <c r="C161" s="29">
        <v>4.7600000000000003E-2</v>
      </c>
      <c r="D161" s="17">
        <f>ROUND((($D$175+$D$156+$D$157)/(1-$C$158))*C161,2)</f>
        <v>267.73</v>
      </c>
    </row>
    <row r="162" spans="1:6" ht="16.2" thickBot="1" x14ac:dyDescent="0.35">
      <c r="A162" s="100"/>
      <c r="B162" s="16" t="s">
        <v>106</v>
      </c>
      <c r="C162" s="29">
        <v>0</v>
      </c>
      <c r="D162" s="17">
        <f>ROUND((($D$175+$D$156+$D$157)/(1-$C$158))*C162,2)</f>
        <v>0</v>
      </c>
    </row>
    <row r="163" spans="1:6" ht="16.2" thickBot="1" x14ac:dyDescent="0.35">
      <c r="A163" s="100"/>
      <c r="B163" s="16" t="s">
        <v>107</v>
      </c>
      <c r="C163" s="29">
        <f>C164</f>
        <v>0.05</v>
      </c>
      <c r="D163" s="17">
        <f>D164</f>
        <v>281.23</v>
      </c>
    </row>
    <row r="164" spans="1:6" ht="16.2" thickBot="1" x14ac:dyDescent="0.35">
      <c r="A164" s="101"/>
      <c r="B164" s="16" t="s">
        <v>108</v>
      </c>
      <c r="C164" s="29">
        <v>0.05</v>
      </c>
      <c r="D164" s="17">
        <f>ROUND((($D$175+$D$156+$D$157)/(1-$C$158))*C164,2)</f>
        <v>281.23</v>
      </c>
    </row>
    <row r="165" spans="1:6" ht="16.2" thickBot="1" x14ac:dyDescent="0.35">
      <c r="A165" s="95" t="s">
        <v>35</v>
      </c>
      <c r="B165" s="97"/>
      <c r="C165" s="30">
        <f>C156+C157+C158</f>
        <v>0.13681000000000001</v>
      </c>
      <c r="D165" s="18">
        <f>D156+D157+D158</f>
        <v>748.97</v>
      </c>
    </row>
    <row r="166" spans="1:6" ht="12" customHeight="1" x14ac:dyDescent="0.3">
      <c r="F166" s="31"/>
    </row>
    <row r="167" spans="1:6" x14ac:dyDescent="0.3">
      <c r="A167" s="98" t="s">
        <v>153</v>
      </c>
      <c r="B167" s="98"/>
      <c r="C167" s="98"/>
      <c r="D167" s="98"/>
    </row>
    <row r="168" spans="1:6" ht="6" customHeight="1" thickBot="1" x14ac:dyDescent="0.35"/>
    <row r="169" spans="1:6" ht="16.2" thickBot="1" x14ac:dyDescent="0.35">
      <c r="A169" s="13"/>
      <c r="B169" s="95" t="s">
        <v>109</v>
      </c>
      <c r="C169" s="97"/>
      <c r="D169" s="14" t="s">
        <v>2</v>
      </c>
    </row>
    <row r="170" spans="1:6" ht="16.2" thickBot="1" x14ac:dyDescent="0.35">
      <c r="A170" s="32" t="s">
        <v>3</v>
      </c>
      <c r="B170" s="93" t="s">
        <v>0</v>
      </c>
      <c r="C170" s="94"/>
      <c r="D170" s="20">
        <f>D27</f>
        <v>1515.92</v>
      </c>
    </row>
    <row r="171" spans="1:6" ht="16.2" thickBot="1" x14ac:dyDescent="0.35">
      <c r="A171" s="32" t="s">
        <v>5</v>
      </c>
      <c r="B171" s="93" t="s">
        <v>14</v>
      </c>
      <c r="C171" s="94">
        <f>C78</f>
        <v>0</v>
      </c>
      <c r="D171" s="20">
        <f>D78</f>
        <v>2003.8200000000002</v>
      </c>
    </row>
    <row r="172" spans="1:6" ht="16.2" thickBot="1" x14ac:dyDescent="0.35">
      <c r="A172" s="32" t="s">
        <v>7</v>
      </c>
      <c r="B172" s="93" t="s">
        <v>110</v>
      </c>
      <c r="C172" s="94">
        <f>C110</f>
        <v>0</v>
      </c>
      <c r="D172" s="20">
        <f>D110</f>
        <v>260.12849999999997</v>
      </c>
    </row>
    <row r="173" spans="1:6" ht="16.2" thickBot="1" x14ac:dyDescent="0.35">
      <c r="A173" s="32" t="s">
        <v>9</v>
      </c>
      <c r="B173" s="93" t="s">
        <v>67</v>
      </c>
      <c r="C173" s="94">
        <f>C142</f>
        <v>0</v>
      </c>
      <c r="D173" s="20">
        <f>D142</f>
        <v>316.42</v>
      </c>
    </row>
    <row r="174" spans="1:6" ht="16.2" thickBot="1" x14ac:dyDescent="0.35">
      <c r="A174" s="32" t="s">
        <v>11</v>
      </c>
      <c r="B174" s="93" t="s">
        <v>93</v>
      </c>
      <c r="C174" s="94">
        <f>C151</f>
        <v>0</v>
      </c>
      <c r="D174" s="17">
        <f>D151</f>
        <v>779.3033333333334</v>
      </c>
    </row>
    <row r="175" spans="1:6" ht="16.5" customHeight="1" thickBot="1" x14ac:dyDescent="0.35">
      <c r="A175" s="95" t="s">
        <v>154</v>
      </c>
      <c r="B175" s="96"/>
      <c r="C175" s="97"/>
      <c r="D175" s="21">
        <f>SUM(D170:D174)</f>
        <v>4875.5918333333329</v>
      </c>
    </row>
    <row r="176" spans="1:6" ht="16.2" thickBot="1" x14ac:dyDescent="0.35">
      <c r="A176" s="32" t="s">
        <v>28</v>
      </c>
      <c r="B176" s="93" t="s">
        <v>111</v>
      </c>
      <c r="C176" s="94">
        <f>D165</f>
        <v>748.97</v>
      </c>
      <c r="D176" s="20">
        <f>D165</f>
        <v>748.97</v>
      </c>
    </row>
    <row r="177" spans="1:4" ht="16.5" customHeight="1" thickBot="1" x14ac:dyDescent="0.35">
      <c r="A177" s="95" t="s">
        <v>112</v>
      </c>
      <c r="B177" s="96"/>
      <c r="C177" s="97"/>
      <c r="D177" s="21">
        <f>D175+D176</f>
        <v>5624.5618333333332</v>
      </c>
    </row>
  </sheetData>
  <mergeCells count="108">
    <mergeCell ref="A110:C110"/>
    <mergeCell ref="A112:D112"/>
    <mergeCell ref="A114:C114"/>
    <mergeCell ref="A1:D1"/>
    <mergeCell ref="A101:C101"/>
    <mergeCell ref="A78:C78"/>
    <mergeCell ref="A80:D80"/>
    <mergeCell ref="A82:D82"/>
    <mergeCell ref="A87:C87"/>
    <mergeCell ref="A94:C94"/>
    <mergeCell ref="B84:C84"/>
    <mergeCell ref="B85:C85"/>
    <mergeCell ref="B86:C86"/>
    <mergeCell ref="A89:D89"/>
    <mergeCell ref="B91:C91"/>
    <mergeCell ref="B92:C92"/>
    <mergeCell ref="B93:C93"/>
    <mergeCell ref="A61:A63"/>
    <mergeCell ref="A64:A66"/>
    <mergeCell ref="A67:A69"/>
    <mergeCell ref="A70:C70"/>
    <mergeCell ref="A72:D72"/>
    <mergeCell ref="B74:C74"/>
    <mergeCell ref="B75:C75"/>
    <mergeCell ref="B76:C76"/>
    <mergeCell ref="B77:C77"/>
    <mergeCell ref="C16:D16"/>
    <mergeCell ref="A58:A60"/>
    <mergeCell ref="A17:B17"/>
    <mergeCell ref="C17:D17"/>
    <mergeCell ref="A19:D19"/>
    <mergeCell ref="B21:C21"/>
    <mergeCell ref="B22:C22"/>
    <mergeCell ref="B23:C23"/>
    <mergeCell ref="B24:C24"/>
    <mergeCell ref="B25:C25"/>
    <mergeCell ref="B26:C26"/>
    <mergeCell ref="A27:C27"/>
    <mergeCell ref="A29:D29"/>
    <mergeCell ref="A50:B50"/>
    <mergeCell ref="A38:D38"/>
    <mergeCell ref="A48:B48"/>
    <mergeCell ref="A52:D52"/>
    <mergeCell ref="A55:A57"/>
    <mergeCell ref="A31:D31"/>
    <mergeCell ref="B33:C33"/>
    <mergeCell ref="B34:C34"/>
    <mergeCell ref="B35:C35"/>
    <mergeCell ref="A36:C36"/>
    <mergeCell ref="A13:B13"/>
    <mergeCell ref="C13:D13"/>
    <mergeCell ref="A3:D3"/>
    <mergeCell ref="A5:B5"/>
    <mergeCell ref="C5:D5"/>
    <mergeCell ref="A6:B6"/>
    <mergeCell ref="C6:D6"/>
    <mergeCell ref="A7:B7"/>
    <mergeCell ref="C7:D7"/>
    <mergeCell ref="A9:D9"/>
    <mergeCell ref="A11:B11"/>
    <mergeCell ref="C11:D11"/>
    <mergeCell ref="A12:B12"/>
    <mergeCell ref="C12:D12"/>
    <mergeCell ref="A14:B14"/>
    <mergeCell ref="C14:D14"/>
    <mergeCell ref="A15:B15"/>
    <mergeCell ref="C15:D15"/>
    <mergeCell ref="A16:B16"/>
    <mergeCell ref="A104:D104"/>
    <mergeCell ref="B106:C106"/>
    <mergeCell ref="B107:C107"/>
    <mergeCell ref="B108:C108"/>
    <mergeCell ref="B109:C109"/>
    <mergeCell ref="A96:D96"/>
    <mergeCell ref="B98:C98"/>
    <mergeCell ref="B99:C99"/>
    <mergeCell ref="B100:C100"/>
    <mergeCell ref="A102:C102"/>
    <mergeCell ref="A137:D137"/>
    <mergeCell ref="B139:C139"/>
    <mergeCell ref="B140:C140"/>
    <mergeCell ref="B141:C141"/>
    <mergeCell ref="A142:C142"/>
    <mergeCell ref="A129:C129"/>
    <mergeCell ref="A131:D131"/>
    <mergeCell ref="B133:C133"/>
    <mergeCell ref="B134:C134"/>
    <mergeCell ref="A135:C135"/>
    <mergeCell ref="A151:C151"/>
    <mergeCell ref="A153:D153"/>
    <mergeCell ref="A158:A164"/>
    <mergeCell ref="A165:B165"/>
    <mergeCell ref="A167:D167"/>
    <mergeCell ref="A144:D144"/>
    <mergeCell ref="B146:C146"/>
    <mergeCell ref="B147:C147"/>
    <mergeCell ref="B148:C148"/>
    <mergeCell ref="B149:C149"/>
    <mergeCell ref="B150:C150"/>
    <mergeCell ref="B174:C174"/>
    <mergeCell ref="A175:C175"/>
    <mergeCell ref="B176:C176"/>
    <mergeCell ref="A177:C177"/>
    <mergeCell ref="B169:C169"/>
    <mergeCell ref="B170:C170"/>
    <mergeCell ref="B171:C171"/>
    <mergeCell ref="B172:C172"/>
    <mergeCell ref="B173:C173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  <ignoredErrors>
    <ignoredError sqref="E149:E150" evalErro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DCA2D7-6C42-4F75-8DBE-204C95AC6AE2}">
  <sheetPr>
    <pageSetUpPr fitToPage="1"/>
  </sheetPr>
  <dimension ref="A1:F176"/>
  <sheetViews>
    <sheetView view="pageBreakPreview" zoomScale="60" zoomScaleNormal="100" workbookViewId="0">
      <selection activeCell="C7" sqref="C7:D7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86" t="s">
        <v>165</v>
      </c>
      <c r="B1" s="86"/>
      <c r="C1" s="86"/>
      <c r="D1" s="86"/>
    </row>
    <row r="2" spans="1:5" ht="12" customHeight="1" x14ac:dyDescent="0.3"/>
    <row r="3" spans="1:5" x14ac:dyDescent="0.3">
      <c r="A3" s="98" t="s">
        <v>113</v>
      </c>
      <c r="B3" s="98"/>
      <c r="C3" s="98"/>
      <c r="D3" s="98"/>
    </row>
    <row r="4" spans="1:5" ht="6" customHeight="1" thickBot="1" x14ac:dyDescent="0.35">
      <c r="C4" s="11"/>
      <c r="D4" s="11"/>
    </row>
    <row r="5" spans="1:5" ht="16.2" thickBot="1" x14ac:dyDescent="0.35">
      <c r="A5" s="103" t="s">
        <v>114</v>
      </c>
      <c r="B5" s="103"/>
      <c r="C5" s="104" t="s">
        <v>126</v>
      </c>
      <c r="D5" s="106"/>
      <c r="E5" s="12"/>
    </row>
    <row r="6" spans="1:5" ht="16.2" thickBot="1" x14ac:dyDescent="0.35">
      <c r="A6" s="103" t="s">
        <v>115</v>
      </c>
      <c r="B6" s="103"/>
      <c r="C6" s="104" t="str">
        <f>'Grupo 1 - Servente de Limpeza'!C6</f>
        <v>DF00037/2023</v>
      </c>
      <c r="D6" s="105"/>
    </row>
    <row r="7" spans="1:5" ht="16.2" thickBot="1" x14ac:dyDescent="0.35">
      <c r="A7" s="103" t="s">
        <v>116</v>
      </c>
      <c r="B7" s="103"/>
      <c r="C7" s="104">
        <v>30</v>
      </c>
      <c r="D7" s="105"/>
    </row>
    <row r="8" spans="1:5" ht="12" customHeight="1" x14ac:dyDescent="0.3"/>
    <row r="9" spans="1:5" x14ac:dyDescent="0.3">
      <c r="A9" s="98" t="s">
        <v>117</v>
      </c>
      <c r="B9" s="98"/>
      <c r="C9" s="98"/>
      <c r="D9" s="98"/>
    </row>
    <row r="10" spans="1:5" ht="6" customHeight="1" thickBot="1" x14ac:dyDescent="0.35"/>
    <row r="11" spans="1:5" ht="16.2" thickBot="1" x14ac:dyDescent="0.35">
      <c r="A11" s="103" t="s">
        <v>118</v>
      </c>
      <c r="B11" s="103"/>
      <c r="C11" s="104" t="s">
        <v>160</v>
      </c>
      <c r="D11" s="105"/>
    </row>
    <row r="12" spans="1:5" ht="16.2" thickBot="1" x14ac:dyDescent="0.35">
      <c r="A12" s="103" t="s">
        <v>119</v>
      </c>
      <c r="B12" s="103"/>
      <c r="C12" s="104" t="s">
        <v>125</v>
      </c>
      <c r="D12" s="105"/>
    </row>
    <row r="13" spans="1:5" ht="16.2" thickBot="1" x14ac:dyDescent="0.35">
      <c r="A13" s="103" t="s">
        <v>120</v>
      </c>
      <c r="B13" s="103"/>
      <c r="C13" s="104">
        <v>6</v>
      </c>
      <c r="D13" s="105"/>
    </row>
    <row r="14" spans="1:5" ht="16.2" thickBot="1" x14ac:dyDescent="0.35">
      <c r="A14" s="103" t="s">
        <v>123</v>
      </c>
      <c r="B14" s="103"/>
      <c r="C14" s="104" t="s">
        <v>161</v>
      </c>
      <c r="D14" s="105"/>
    </row>
    <row r="15" spans="1:5" ht="16.2" thickBot="1" x14ac:dyDescent="0.35">
      <c r="A15" s="103" t="s">
        <v>121</v>
      </c>
      <c r="B15" s="103"/>
      <c r="C15" s="104" t="s">
        <v>162</v>
      </c>
      <c r="D15" s="105"/>
    </row>
    <row r="16" spans="1:5" ht="16.2" thickBot="1" x14ac:dyDescent="0.35">
      <c r="A16" s="103" t="s">
        <v>122</v>
      </c>
      <c r="B16" s="103"/>
      <c r="C16" s="107">
        <v>1515.92</v>
      </c>
      <c r="D16" s="108"/>
    </row>
    <row r="17" spans="1:5" ht="16.2" thickBot="1" x14ac:dyDescent="0.35">
      <c r="A17" s="103" t="s">
        <v>124</v>
      </c>
      <c r="B17" s="103"/>
      <c r="C17" s="109">
        <v>44927</v>
      </c>
      <c r="D17" s="110"/>
      <c r="E17" s="12"/>
    </row>
    <row r="18" spans="1:5" ht="12" customHeight="1" x14ac:dyDescent="0.3"/>
    <row r="19" spans="1:5" x14ac:dyDescent="0.3">
      <c r="A19" s="98" t="s">
        <v>0</v>
      </c>
      <c r="B19" s="98"/>
      <c r="C19" s="98"/>
      <c r="D19" s="98"/>
    </row>
    <row r="20" spans="1:5" ht="6" customHeight="1" thickBot="1" x14ac:dyDescent="0.35"/>
    <row r="21" spans="1:5" ht="16.2" thickBot="1" x14ac:dyDescent="0.35">
      <c r="A21" s="13">
        <v>1</v>
      </c>
      <c r="B21" s="95" t="s">
        <v>1</v>
      </c>
      <c r="C21" s="97"/>
      <c r="D21" s="14" t="s">
        <v>2</v>
      </c>
    </row>
    <row r="22" spans="1:5" ht="16.2" thickBot="1" x14ac:dyDescent="0.35">
      <c r="A22" s="15" t="s">
        <v>3</v>
      </c>
      <c r="B22" s="93" t="s">
        <v>4</v>
      </c>
      <c r="C22" s="94"/>
      <c r="D22" s="17">
        <f>C16</f>
        <v>1515.92</v>
      </c>
    </row>
    <row r="23" spans="1:5" ht="16.2" thickBot="1" x14ac:dyDescent="0.35">
      <c r="A23" s="15" t="s">
        <v>5</v>
      </c>
      <c r="B23" s="93" t="s">
        <v>6</v>
      </c>
      <c r="C23" s="94">
        <v>0</v>
      </c>
      <c r="D23" s="17">
        <v>0</v>
      </c>
    </row>
    <row r="24" spans="1:5" ht="16.2" thickBot="1" x14ac:dyDescent="0.35">
      <c r="A24" s="15" t="s">
        <v>7</v>
      </c>
      <c r="B24" s="93" t="s">
        <v>8</v>
      </c>
      <c r="C24" s="94">
        <v>0</v>
      </c>
      <c r="D24" s="17">
        <v>0</v>
      </c>
    </row>
    <row r="25" spans="1:5" ht="16.2" thickBot="1" x14ac:dyDescent="0.35">
      <c r="A25" s="15" t="s">
        <v>9</v>
      </c>
      <c r="B25" s="93" t="s">
        <v>10</v>
      </c>
      <c r="C25" s="94">
        <v>0</v>
      </c>
      <c r="D25" s="17">
        <v>0</v>
      </c>
    </row>
    <row r="26" spans="1:5" ht="16.2" thickBot="1" x14ac:dyDescent="0.35">
      <c r="A26" s="15" t="s">
        <v>11</v>
      </c>
      <c r="B26" s="93" t="s">
        <v>12</v>
      </c>
      <c r="C26" s="94">
        <v>0</v>
      </c>
      <c r="D26" s="17">
        <v>0</v>
      </c>
    </row>
    <row r="27" spans="1:5" ht="16.2" thickBot="1" x14ac:dyDescent="0.35">
      <c r="A27" s="95" t="s">
        <v>13</v>
      </c>
      <c r="B27" s="96"/>
      <c r="C27" s="97"/>
      <c r="D27" s="18">
        <f>SUM(D22:D26)</f>
        <v>1515.92</v>
      </c>
    </row>
    <row r="28" spans="1:5" ht="12" customHeight="1" x14ac:dyDescent="0.3"/>
    <row r="29" spans="1:5" x14ac:dyDescent="0.3">
      <c r="A29" s="98" t="s">
        <v>14</v>
      </c>
      <c r="B29" s="98"/>
      <c r="C29" s="98"/>
      <c r="D29" s="98"/>
    </row>
    <row r="30" spans="1:5" ht="6" customHeight="1" x14ac:dyDescent="0.3">
      <c r="A30" s="19"/>
    </row>
    <row r="31" spans="1:5" x14ac:dyDescent="0.3">
      <c r="A31" s="102" t="s">
        <v>15</v>
      </c>
      <c r="B31" s="102"/>
      <c r="C31" s="102"/>
      <c r="D31" s="102"/>
    </row>
    <row r="32" spans="1:5" ht="6" customHeight="1" thickBot="1" x14ac:dyDescent="0.35"/>
    <row r="33" spans="1:4" ht="16.2" thickBot="1" x14ac:dyDescent="0.35">
      <c r="A33" s="13" t="s">
        <v>16</v>
      </c>
      <c r="B33" s="95" t="s">
        <v>46</v>
      </c>
      <c r="C33" s="97"/>
      <c r="D33" s="14" t="s">
        <v>2</v>
      </c>
    </row>
    <row r="34" spans="1:4" ht="16.2" thickBot="1" x14ac:dyDescent="0.35">
      <c r="A34" s="15" t="s">
        <v>3</v>
      </c>
      <c r="B34" s="93" t="s">
        <v>17</v>
      </c>
      <c r="C34" s="94"/>
      <c r="D34" s="20">
        <f>ROUND(D27*0.0833,2)</f>
        <v>126.28</v>
      </c>
    </row>
    <row r="35" spans="1:4" ht="16.2" thickBot="1" x14ac:dyDescent="0.35">
      <c r="A35" s="15" t="s">
        <v>5</v>
      </c>
      <c r="B35" s="93" t="s">
        <v>18</v>
      </c>
      <c r="C35" s="94">
        <f>ROUND(C27*0.0833*0.3333,2)</f>
        <v>0</v>
      </c>
      <c r="D35" s="20">
        <f>ROUND(D27*0.0833*0.3333,2)</f>
        <v>42.09</v>
      </c>
    </row>
    <row r="36" spans="1:4" ht="16.2" thickBot="1" x14ac:dyDescent="0.35">
      <c r="A36" s="95" t="s">
        <v>13</v>
      </c>
      <c r="B36" s="96"/>
      <c r="C36" s="97"/>
      <c r="D36" s="21">
        <f>D34+D35</f>
        <v>168.37</v>
      </c>
    </row>
    <row r="37" spans="1:4" ht="6" customHeight="1" x14ac:dyDescent="0.3"/>
    <row r="38" spans="1:4" ht="32.25" customHeight="1" x14ac:dyDescent="0.3">
      <c r="A38" s="111" t="s">
        <v>19</v>
      </c>
      <c r="B38" s="111"/>
      <c r="C38" s="111"/>
      <c r="D38" s="111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336.86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42.11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0.02</v>
      </c>
      <c r="D43" s="17">
        <f t="shared" si="0"/>
        <v>33.69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25.26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16.84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10.11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3.37</v>
      </c>
    </row>
    <row r="48" spans="1:4" ht="16.2" thickBot="1" x14ac:dyDescent="0.35">
      <c r="A48" s="95" t="s">
        <v>32</v>
      </c>
      <c r="B48" s="97"/>
      <c r="C48" s="23">
        <f>SUM(C41:C47)</f>
        <v>0.27800000000000002</v>
      </c>
      <c r="D48" s="18">
        <f>SUM(D41:D47)</f>
        <v>468.24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134.74</v>
      </c>
    </row>
    <row r="50" spans="1:4" ht="16.2" thickBot="1" x14ac:dyDescent="0.35">
      <c r="A50" s="95" t="s">
        <v>35</v>
      </c>
      <c r="B50" s="97"/>
      <c r="C50" s="23">
        <f>C48+C49</f>
        <v>0.35800000000000004</v>
      </c>
      <c r="D50" s="18">
        <f>D48+D49</f>
        <v>602.98</v>
      </c>
    </row>
    <row r="51" spans="1:4" ht="6" customHeight="1" x14ac:dyDescent="0.3"/>
    <row r="52" spans="1:4" x14ac:dyDescent="0.3">
      <c r="A52" s="102" t="s">
        <v>36</v>
      </c>
      <c r="B52" s="102"/>
      <c r="C52" s="102"/>
      <c r="D52" s="102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152</v>
      </c>
      <c r="D54" s="14" t="s">
        <v>2</v>
      </c>
    </row>
    <row r="55" spans="1:4" ht="16.2" thickBot="1" x14ac:dyDescent="0.35">
      <c r="A55" s="99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100"/>
      <c r="B56" s="16" t="s">
        <v>40</v>
      </c>
      <c r="C56" s="39">
        <v>0.06</v>
      </c>
      <c r="D56" s="17">
        <f>ROUND(D27*C56,2)</f>
        <v>90.96</v>
      </c>
    </row>
    <row r="57" spans="1:4" ht="16.2" thickBot="1" x14ac:dyDescent="0.35">
      <c r="A57" s="101"/>
      <c r="B57" s="24" t="s">
        <v>41</v>
      </c>
      <c r="C57" s="18" t="s">
        <v>146</v>
      </c>
      <c r="D57" s="18">
        <f>D55-D56</f>
        <v>151.04000000000002</v>
      </c>
    </row>
    <row r="58" spans="1:4" ht="16.2" thickBot="1" x14ac:dyDescent="0.35">
      <c r="A58" s="99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100"/>
      <c r="B59" s="16" t="s">
        <v>130</v>
      </c>
      <c r="C59" s="17">
        <v>0</v>
      </c>
      <c r="D59" s="17">
        <f>C59</f>
        <v>0</v>
      </c>
    </row>
    <row r="60" spans="1:4" ht="16.2" thickBot="1" x14ac:dyDescent="0.35">
      <c r="A60" s="101"/>
      <c r="B60" s="24" t="s">
        <v>43</v>
      </c>
      <c r="C60" s="18" t="s">
        <v>146</v>
      </c>
      <c r="D60" s="18">
        <f>D58-D59</f>
        <v>891</v>
      </c>
    </row>
    <row r="61" spans="1:4" ht="16.2" thickBot="1" x14ac:dyDescent="0.35">
      <c r="A61" s="99" t="s">
        <v>7</v>
      </c>
      <c r="B61" s="16" t="s">
        <v>128</v>
      </c>
      <c r="C61" s="17">
        <v>175.76</v>
      </c>
      <c r="D61" s="17">
        <f>C61</f>
        <v>175.76</v>
      </c>
    </row>
    <row r="62" spans="1:4" ht="16.2" thickBot="1" x14ac:dyDescent="0.35">
      <c r="A62" s="100"/>
      <c r="B62" s="16" t="s">
        <v>129</v>
      </c>
      <c r="C62" s="17">
        <v>0</v>
      </c>
      <c r="D62" s="17">
        <v>0</v>
      </c>
    </row>
    <row r="63" spans="1:4" ht="16.2" thickBot="1" x14ac:dyDescent="0.35">
      <c r="A63" s="101"/>
      <c r="B63" s="24" t="s">
        <v>127</v>
      </c>
      <c r="C63" s="18" t="s">
        <v>146</v>
      </c>
      <c r="D63" s="18">
        <f>D61-D62</f>
        <v>175.76</v>
      </c>
    </row>
    <row r="64" spans="1:4" ht="16.2" thickBot="1" x14ac:dyDescent="0.35">
      <c r="A64" s="99" t="s">
        <v>9</v>
      </c>
      <c r="B64" s="16" t="s">
        <v>131</v>
      </c>
      <c r="C64" s="17">
        <v>11.92</v>
      </c>
      <c r="D64" s="17">
        <f>C64</f>
        <v>11.92</v>
      </c>
    </row>
    <row r="65" spans="1:4" ht="16.2" thickBot="1" x14ac:dyDescent="0.35">
      <c r="A65" s="100"/>
      <c r="B65" s="16" t="s">
        <v>129</v>
      </c>
      <c r="C65" s="17">
        <v>0</v>
      </c>
      <c r="D65" s="17">
        <f>C65</f>
        <v>0</v>
      </c>
    </row>
    <row r="66" spans="1:4" ht="16.2" thickBot="1" x14ac:dyDescent="0.35">
      <c r="A66" s="101"/>
      <c r="B66" s="24" t="s">
        <v>132</v>
      </c>
      <c r="C66" s="18" t="s">
        <v>146</v>
      </c>
      <c r="D66" s="18">
        <f>D64-D65</f>
        <v>11.92</v>
      </c>
    </row>
    <row r="67" spans="1:4" ht="16.2" thickBot="1" x14ac:dyDescent="0.35">
      <c r="A67" s="99" t="s">
        <v>11</v>
      </c>
      <c r="B67" s="16" t="s">
        <v>133</v>
      </c>
      <c r="C67" s="17">
        <v>2.75</v>
      </c>
      <c r="D67" s="17">
        <f>C67</f>
        <v>2.75</v>
      </c>
    </row>
    <row r="68" spans="1:4" ht="16.2" thickBot="1" x14ac:dyDescent="0.35">
      <c r="A68" s="100"/>
      <c r="B68" s="16" t="s">
        <v>40</v>
      </c>
      <c r="C68" s="17">
        <v>0</v>
      </c>
      <c r="D68" s="17">
        <v>0</v>
      </c>
    </row>
    <row r="69" spans="1:4" ht="16.2" thickBot="1" x14ac:dyDescent="0.35">
      <c r="A69" s="101"/>
      <c r="B69" s="24" t="s">
        <v>134</v>
      </c>
      <c r="C69" s="18" t="s">
        <v>146</v>
      </c>
      <c r="D69" s="18">
        <f>D67-D68</f>
        <v>2.75</v>
      </c>
    </row>
    <row r="70" spans="1:4" ht="16.2" thickBot="1" x14ac:dyDescent="0.35">
      <c r="A70" s="95" t="s">
        <v>13</v>
      </c>
      <c r="B70" s="96"/>
      <c r="C70" s="97"/>
      <c r="D70" s="18">
        <f>D57+D60+D63+D66+D69</f>
        <v>1232.47</v>
      </c>
    </row>
    <row r="71" spans="1:4" ht="6" customHeight="1" x14ac:dyDescent="0.3"/>
    <row r="72" spans="1:4" x14ac:dyDescent="0.3">
      <c r="A72" s="102" t="s">
        <v>44</v>
      </c>
      <c r="B72" s="102"/>
      <c r="C72" s="102"/>
      <c r="D72" s="102"/>
    </row>
    <row r="73" spans="1:4" ht="6" customHeight="1" thickBot="1" x14ac:dyDescent="0.35"/>
    <row r="74" spans="1:4" ht="16.2" thickBot="1" x14ac:dyDescent="0.35">
      <c r="A74" s="13">
        <v>2</v>
      </c>
      <c r="B74" s="95" t="s">
        <v>45</v>
      </c>
      <c r="C74" s="97"/>
      <c r="D74" s="14" t="s">
        <v>2</v>
      </c>
    </row>
    <row r="75" spans="1:4" ht="16.2" thickBot="1" x14ac:dyDescent="0.35">
      <c r="A75" s="15" t="s">
        <v>16</v>
      </c>
      <c r="B75" s="93" t="s">
        <v>46</v>
      </c>
      <c r="C75" s="94"/>
      <c r="D75" s="20">
        <f>D36</f>
        <v>168.37</v>
      </c>
    </row>
    <row r="76" spans="1:4" ht="16.2" thickBot="1" x14ac:dyDescent="0.35">
      <c r="A76" s="15" t="s">
        <v>20</v>
      </c>
      <c r="B76" s="93" t="s">
        <v>21</v>
      </c>
      <c r="C76" s="94">
        <f>D50</f>
        <v>602.98</v>
      </c>
      <c r="D76" s="20">
        <f>D50</f>
        <v>602.98</v>
      </c>
    </row>
    <row r="77" spans="1:4" ht="16.2" thickBot="1" x14ac:dyDescent="0.35">
      <c r="A77" s="15" t="s">
        <v>37</v>
      </c>
      <c r="B77" s="93" t="s">
        <v>38</v>
      </c>
      <c r="C77" s="94">
        <f>C70</f>
        <v>0</v>
      </c>
      <c r="D77" s="20">
        <f>D70</f>
        <v>1232.47</v>
      </c>
    </row>
    <row r="78" spans="1:4" ht="16.2" thickBot="1" x14ac:dyDescent="0.35">
      <c r="A78" s="95" t="s">
        <v>13</v>
      </c>
      <c r="B78" s="96"/>
      <c r="C78" s="97"/>
      <c r="D78" s="21">
        <f>SUM(D75:D77)</f>
        <v>2003.8200000000002</v>
      </c>
    </row>
    <row r="79" spans="1:4" ht="12" customHeight="1" x14ac:dyDescent="0.3">
      <c r="A79" s="25"/>
    </row>
    <row r="80" spans="1:4" x14ac:dyDescent="0.3">
      <c r="A80" s="98" t="s">
        <v>47</v>
      </c>
      <c r="B80" s="98"/>
      <c r="C80" s="98"/>
      <c r="D80" s="98"/>
    </row>
    <row r="81" spans="1:4" ht="6" customHeight="1" x14ac:dyDescent="0.3"/>
    <row r="82" spans="1:4" x14ac:dyDescent="0.3">
      <c r="A82" s="102" t="s">
        <v>48</v>
      </c>
      <c r="B82" s="102"/>
      <c r="C82" s="102"/>
      <c r="D82" s="102"/>
    </row>
    <row r="83" spans="1:4" ht="6" customHeight="1" thickBot="1" x14ac:dyDescent="0.35"/>
    <row r="84" spans="1:4" ht="16.2" thickBot="1" x14ac:dyDescent="0.35">
      <c r="A84" s="13" t="s">
        <v>49</v>
      </c>
      <c r="B84" s="95" t="s">
        <v>50</v>
      </c>
      <c r="C84" s="97"/>
      <c r="D84" s="14" t="s">
        <v>2</v>
      </c>
    </row>
    <row r="85" spans="1:4" ht="16.2" thickBot="1" x14ac:dyDescent="0.35">
      <c r="A85" s="15" t="s">
        <v>3</v>
      </c>
      <c r="B85" s="93" t="s">
        <v>50</v>
      </c>
      <c r="C85" s="94"/>
      <c r="D85" s="20">
        <f>ROUND(((D27+D78-D49)/12)*0.1656*0.5,2)</f>
        <v>23.36</v>
      </c>
    </row>
    <row r="86" spans="1:4" ht="16.2" thickBot="1" x14ac:dyDescent="0.35">
      <c r="A86" s="15" t="s">
        <v>5</v>
      </c>
      <c r="B86" s="93" t="s">
        <v>51</v>
      </c>
      <c r="C86" s="94"/>
      <c r="D86" s="20">
        <f>ROUND((D27+D36)*0.08*0.4*0.1656*0.5,2)</f>
        <v>4.46</v>
      </c>
    </row>
    <row r="87" spans="1:4" ht="16.2" thickBot="1" x14ac:dyDescent="0.35">
      <c r="A87" s="95" t="s">
        <v>13</v>
      </c>
      <c r="B87" s="96"/>
      <c r="C87" s="97"/>
      <c r="D87" s="21">
        <f>D85+D86</f>
        <v>27.82</v>
      </c>
    </row>
    <row r="88" spans="1:4" ht="6" customHeight="1" x14ac:dyDescent="0.3"/>
    <row r="89" spans="1:4" x14ac:dyDescent="0.3">
      <c r="A89" s="102" t="s">
        <v>52</v>
      </c>
      <c r="B89" s="102"/>
      <c r="C89" s="102"/>
      <c r="D89" s="102"/>
    </row>
    <row r="90" spans="1:4" ht="6" customHeight="1" thickBot="1" x14ac:dyDescent="0.35"/>
    <row r="91" spans="1:4" ht="16.2" thickBot="1" x14ac:dyDescent="0.35">
      <c r="A91" s="13" t="s">
        <v>53</v>
      </c>
      <c r="B91" s="95" t="s">
        <v>54</v>
      </c>
      <c r="C91" s="97"/>
      <c r="D91" s="14" t="s">
        <v>2</v>
      </c>
    </row>
    <row r="92" spans="1:4" ht="16.2" thickBot="1" x14ac:dyDescent="0.35">
      <c r="A92" s="15" t="s">
        <v>3</v>
      </c>
      <c r="B92" s="93" t="s">
        <v>54</v>
      </c>
      <c r="C92" s="94"/>
      <c r="D92" s="20">
        <f>ROUND(((D27+D78)/12)*0.1656*0.5,2)</f>
        <v>24.29</v>
      </c>
    </row>
    <row r="93" spans="1:4" ht="16.2" thickBot="1" x14ac:dyDescent="0.35">
      <c r="A93" s="15" t="s">
        <v>5</v>
      </c>
      <c r="B93" s="93" t="s">
        <v>55</v>
      </c>
      <c r="C93" s="94"/>
      <c r="D93" s="20">
        <f>ROUND((D27+D36)*0.08*0.4*0.1656*0.5,2)</f>
        <v>4.46</v>
      </c>
    </row>
    <row r="94" spans="1:4" ht="16.2" thickBot="1" x14ac:dyDescent="0.35">
      <c r="A94" s="95" t="s">
        <v>13</v>
      </c>
      <c r="B94" s="96"/>
      <c r="C94" s="97"/>
      <c r="D94" s="21">
        <f>D92+D93</f>
        <v>28.75</v>
      </c>
    </row>
    <row r="95" spans="1:4" ht="6" customHeight="1" x14ac:dyDescent="0.3"/>
    <row r="96" spans="1:4" x14ac:dyDescent="0.3">
      <c r="A96" s="102" t="s">
        <v>56</v>
      </c>
      <c r="B96" s="102"/>
      <c r="C96" s="102"/>
      <c r="D96" s="102"/>
    </row>
    <row r="97" spans="1:4" ht="6" customHeight="1" thickBot="1" x14ac:dyDescent="0.35"/>
    <row r="98" spans="1:4" ht="16.2" thickBot="1" x14ac:dyDescent="0.35">
      <c r="A98" s="13" t="s">
        <v>66</v>
      </c>
      <c r="B98" s="95" t="s">
        <v>57</v>
      </c>
      <c r="C98" s="97"/>
      <c r="D98" s="14" t="s">
        <v>2</v>
      </c>
    </row>
    <row r="99" spans="1:4" ht="16.2" thickBot="1" x14ac:dyDescent="0.35">
      <c r="A99" s="15" t="s">
        <v>3</v>
      </c>
      <c r="B99" s="93" t="s">
        <v>58</v>
      </c>
      <c r="C99" s="94"/>
      <c r="D99" s="26">
        <f>-D87</f>
        <v>-27.82</v>
      </c>
    </row>
    <row r="100" spans="1:4" ht="16.2" thickBot="1" x14ac:dyDescent="0.35">
      <c r="A100" s="15" t="s">
        <v>5</v>
      </c>
      <c r="B100" s="93" t="s">
        <v>59</v>
      </c>
      <c r="C100" s="94"/>
      <c r="D100" s="26">
        <f>-D94</f>
        <v>-28.75</v>
      </c>
    </row>
    <row r="101" spans="1:4" ht="16.5" customHeight="1" thickBot="1" x14ac:dyDescent="0.35">
      <c r="A101" s="95" t="s">
        <v>60</v>
      </c>
      <c r="B101" s="96"/>
      <c r="C101" s="97"/>
      <c r="D101" s="27">
        <f>D99+D100</f>
        <v>-56.57</v>
      </c>
    </row>
    <row r="102" spans="1:4" ht="16.5" customHeight="1" thickBot="1" x14ac:dyDescent="0.35">
      <c r="A102" s="95" t="s">
        <v>61</v>
      </c>
      <c r="B102" s="96"/>
      <c r="C102" s="97"/>
      <c r="D102" s="27">
        <f>D101*0.0454</f>
        <v>-2.5682780000000003</v>
      </c>
    </row>
    <row r="103" spans="1:4" ht="6" customHeight="1" x14ac:dyDescent="0.3"/>
    <row r="104" spans="1:4" x14ac:dyDescent="0.3">
      <c r="A104" s="102" t="s">
        <v>62</v>
      </c>
      <c r="B104" s="102"/>
      <c r="C104" s="102"/>
      <c r="D104" s="102"/>
    </row>
    <row r="105" spans="1:4" ht="6" customHeight="1" thickBot="1" x14ac:dyDescent="0.35"/>
    <row r="106" spans="1:4" ht="16.2" thickBot="1" x14ac:dyDescent="0.35">
      <c r="A106" s="13">
        <v>3</v>
      </c>
      <c r="B106" s="95" t="s">
        <v>63</v>
      </c>
      <c r="C106" s="97"/>
      <c r="D106" s="14" t="s">
        <v>2</v>
      </c>
    </row>
    <row r="107" spans="1:4" ht="16.2" thickBot="1" x14ac:dyDescent="0.35">
      <c r="A107" s="15" t="s">
        <v>49</v>
      </c>
      <c r="B107" s="93" t="s">
        <v>64</v>
      </c>
      <c r="C107" s="94">
        <f>C87</f>
        <v>0</v>
      </c>
      <c r="D107" s="20">
        <f>D87</f>
        <v>27.82</v>
      </c>
    </row>
    <row r="108" spans="1:4" ht="16.2" thickBot="1" x14ac:dyDescent="0.35">
      <c r="A108" s="15" t="s">
        <v>53</v>
      </c>
      <c r="B108" s="93" t="s">
        <v>65</v>
      </c>
      <c r="C108" s="94">
        <f>C94</f>
        <v>0</v>
      </c>
      <c r="D108" s="20">
        <f>D94</f>
        <v>28.75</v>
      </c>
    </row>
    <row r="109" spans="1:4" ht="16.2" thickBot="1" x14ac:dyDescent="0.35">
      <c r="A109" s="15" t="s">
        <v>66</v>
      </c>
      <c r="B109" s="93" t="s">
        <v>61</v>
      </c>
      <c r="C109" s="94">
        <f>C102</f>
        <v>0</v>
      </c>
      <c r="D109" s="26">
        <f>D102</f>
        <v>-2.5682780000000003</v>
      </c>
    </row>
    <row r="110" spans="1:4" ht="16.2" thickBot="1" x14ac:dyDescent="0.35">
      <c r="A110" s="95" t="s">
        <v>13</v>
      </c>
      <c r="B110" s="96"/>
      <c r="C110" s="97"/>
      <c r="D110" s="21">
        <f>SUM(D107:D109)</f>
        <v>54.001722000000001</v>
      </c>
    </row>
    <row r="111" spans="1:4" ht="12" customHeight="1" x14ac:dyDescent="0.3"/>
    <row r="112" spans="1:4" x14ac:dyDescent="0.3">
      <c r="A112" s="98" t="s">
        <v>67</v>
      </c>
      <c r="B112" s="98"/>
      <c r="C112" s="98"/>
      <c r="D112" s="98"/>
    </row>
    <row r="113" spans="1:4" ht="6" customHeight="1" x14ac:dyDescent="0.3"/>
    <row r="114" spans="1:4" x14ac:dyDescent="0.3">
      <c r="A114" s="102" t="s">
        <v>68</v>
      </c>
      <c r="B114" s="102"/>
      <c r="C114" s="102"/>
      <c r="D114" s="33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155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0.1820214787060003</v>
      </c>
      <c r="D117" s="20">
        <f>ROUND(((($D$27+$D$78+$D$110)/22)*20.3836)/12,2)</f>
        <v>275.93</v>
      </c>
    </row>
    <row r="118" spans="1:4" ht="16.2" thickBot="1" x14ac:dyDescent="0.35">
      <c r="A118" s="15" t="s">
        <v>5</v>
      </c>
      <c r="B118" s="16" t="s">
        <v>72</v>
      </c>
      <c r="C118" s="29">
        <f>'[1]MO - Copeiro(a)'!$Q$35</f>
        <v>2.8E-3</v>
      </c>
      <c r="D118" s="20">
        <f>ROUND(($D$27+$D$78+$D$110)*C118,2)</f>
        <v>10.01</v>
      </c>
    </row>
    <row r="119" spans="1:4" ht="16.2" thickBot="1" x14ac:dyDescent="0.35">
      <c r="A119" s="15" t="s">
        <v>7</v>
      </c>
      <c r="B119" s="16" t="s">
        <v>73</v>
      </c>
      <c r="C119" s="29">
        <f>'[1]MO - Copeiro(a)'!$Q$36</f>
        <v>6.9999999999999999E-4</v>
      </c>
      <c r="D119" s="20">
        <f t="shared" ref="D119:D128" si="1">ROUND(($D$27+$D$78+$D$110)*C119,2)</f>
        <v>2.5</v>
      </c>
    </row>
    <row r="120" spans="1:4" ht="16.2" thickBot="1" x14ac:dyDescent="0.35">
      <c r="A120" s="15" t="s">
        <v>9</v>
      </c>
      <c r="B120" s="16" t="s">
        <v>74</v>
      </c>
      <c r="C120" s="29">
        <f>'[1]MO - Copeiro(a)'!$Q$37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Copeiro(a)'!$Q$38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Copeiro(a)'!$Q$39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Copeiro(a)'!$Q$40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Copeiro(a)'!$Q$41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Copeiro(a)'!$Q$42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Copeiro(a)'!$Q$43</f>
        <v>2.0000000000000001E-4</v>
      </c>
      <c r="D126" s="20">
        <f t="shared" si="1"/>
        <v>0.71</v>
      </c>
    </row>
    <row r="127" spans="1:4" ht="16.2" thickBot="1" x14ac:dyDescent="0.35">
      <c r="A127" s="15" t="s">
        <v>83</v>
      </c>
      <c r="B127" s="16" t="s">
        <v>84</v>
      </c>
      <c r="C127" s="29">
        <f>'[1]MO - Copeiro(a)'!$Q$44</f>
        <v>2.9999999999999997E-4</v>
      </c>
      <c r="D127" s="20">
        <f>ROUND(($D$27+$D$78+$D$110)*C127,2)</f>
        <v>1.07</v>
      </c>
    </row>
    <row r="128" spans="1:4" ht="16.2" thickBot="1" x14ac:dyDescent="0.35">
      <c r="A128" s="15" t="s">
        <v>85</v>
      </c>
      <c r="B128" s="16" t="s">
        <v>86</v>
      </c>
      <c r="C128" s="29">
        <f>'[1]MO - Copeiro(a)'!$Q$45</f>
        <v>0</v>
      </c>
      <c r="D128" s="20">
        <f t="shared" si="1"/>
        <v>0</v>
      </c>
    </row>
    <row r="129" spans="1:4" ht="16.2" thickBot="1" x14ac:dyDescent="0.35">
      <c r="A129" s="95" t="s">
        <v>35</v>
      </c>
      <c r="B129" s="96"/>
      <c r="C129" s="97"/>
      <c r="D129" s="21">
        <f>SUM(D117:D128)</f>
        <v>290.21999999999997</v>
      </c>
    </row>
    <row r="130" spans="1:4" ht="6" customHeight="1" x14ac:dyDescent="0.3"/>
    <row r="131" spans="1:4" x14ac:dyDescent="0.3">
      <c r="A131" s="102" t="s">
        <v>87</v>
      </c>
      <c r="B131" s="102"/>
      <c r="C131" s="102"/>
      <c r="D131" s="102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5" t="s">
        <v>89</v>
      </c>
      <c r="C133" s="97"/>
      <c r="D133" s="14" t="s">
        <v>2</v>
      </c>
    </row>
    <row r="134" spans="1:4" ht="16.2" thickBot="1" x14ac:dyDescent="0.35">
      <c r="A134" s="15" t="s">
        <v>3</v>
      </c>
      <c r="B134" s="93" t="s">
        <v>90</v>
      </c>
      <c r="C134" s="94"/>
      <c r="D134" s="17">
        <v>0</v>
      </c>
    </row>
    <row r="135" spans="1:4" ht="16.2" thickBot="1" x14ac:dyDescent="0.35">
      <c r="A135" s="95" t="s">
        <v>13</v>
      </c>
      <c r="B135" s="96"/>
      <c r="C135" s="97"/>
      <c r="D135" s="18">
        <f>D134</f>
        <v>0</v>
      </c>
    </row>
    <row r="136" spans="1:4" ht="6" customHeight="1" x14ac:dyDescent="0.3"/>
    <row r="137" spans="1:4" x14ac:dyDescent="0.3">
      <c r="A137" s="102" t="s">
        <v>91</v>
      </c>
      <c r="B137" s="102"/>
      <c r="C137" s="102"/>
      <c r="D137" s="102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5" t="s">
        <v>92</v>
      </c>
      <c r="C139" s="97"/>
      <c r="D139" s="14" t="s">
        <v>2</v>
      </c>
    </row>
    <row r="140" spans="1:4" ht="16.2" thickBot="1" x14ac:dyDescent="0.35">
      <c r="A140" s="15" t="s">
        <v>69</v>
      </c>
      <c r="B140" s="93" t="s">
        <v>70</v>
      </c>
      <c r="C140" s="94"/>
      <c r="D140" s="20">
        <f>D129</f>
        <v>290.21999999999997</v>
      </c>
    </row>
    <row r="141" spans="1:4" ht="16.2" thickBot="1" x14ac:dyDescent="0.35">
      <c r="A141" s="15" t="s">
        <v>88</v>
      </c>
      <c r="B141" s="93" t="s">
        <v>89</v>
      </c>
      <c r="C141" s="94">
        <f>C135</f>
        <v>0</v>
      </c>
      <c r="D141" s="20">
        <f>D135</f>
        <v>0</v>
      </c>
    </row>
    <row r="142" spans="1:4" ht="16.2" thickBot="1" x14ac:dyDescent="0.35">
      <c r="A142" s="95" t="s">
        <v>13</v>
      </c>
      <c r="B142" s="96"/>
      <c r="C142" s="97"/>
      <c r="D142" s="21">
        <f>D140+D141</f>
        <v>290.21999999999997</v>
      </c>
    </row>
    <row r="143" spans="1:4" ht="12" customHeight="1" x14ac:dyDescent="0.3"/>
    <row r="144" spans="1:4" x14ac:dyDescent="0.3">
      <c r="A144" s="98" t="s">
        <v>93</v>
      </c>
      <c r="B144" s="98"/>
      <c r="C144" s="98"/>
      <c r="D144" s="98"/>
    </row>
    <row r="145" spans="1:4" ht="6" customHeight="1" thickBot="1" x14ac:dyDescent="0.35"/>
    <row r="146" spans="1:4" ht="16.2" thickBot="1" x14ac:dyDescent="0.35">
      <c r="A146" s="13">
        <v>5</v>
      </c>
      <c r="B146" s="95" t="s">
        <v>94</v>
      </c>
      <c r="C146" s="97"/>
      <c r="D146" s="14" t="s">
        <v>2</v>
      </c>
    </row>
    <row r="147" spans="1:4" ht="16.2" thickBot="1" x14ac:dyDescent="0.35">
      <c r="A147" s="15" t="s">
        <v>3</v>
      </c>
      <c r="B147" s="93" t="s">
        <v>95</v>
      </c>
      <c r="C147" s="94"/>
      <c r="D147" s="17">
        <f>'Grupo 1 - Uniformes'!F28</f>
        <v>91.379166666666663</v>
      </c>
    </row>
    <row r="148" spans="1:4" ht="16.2" thickBot="1" x14ac:dyDescent="0.35">
      <c r="A148" s="15" t="s">
        <v>5</v>
      </c>
      <c r="B148" s="93" t="s">
        <v>96</v>
      </c>
      <c r="C148" s="94">
        <v>0</v>
      </c>
      <c r="D148" s="17">
        <v>0</v>
      </c>
    </row>
    <row r="149" spans="1:4" ht="16.2" thickBot="1" x14ac:dyDescent="0.35">
      <c r="A149" s="15" t="s">
        <v>7</v>
      </c>
      <c r="B149" s="93" t="s">
        <v>97</v>
      </c>
      <c r="C149" s="94">
        <v>0</v>
      </c>
      <c r="D149" s="17">
        <v>0</v>
      </c>
    </row>
    <row r="150" spans="1:4" ht="16.2" thickBot="1" x14ac:dyDescent="0.35">
      <c r="A150" s="95" t="s">
        <v>35</v>
      </c>
      <c r="B150" s="96"/>
      <c r="C150" s="97"/>
      <c r="D150" s="18">
        <f>SUM(D147:D149)</f>
        <v>91.379166666666663</v>
      </c>
    </row>
    <row r="151" spans="1:4" ht="12" customHeight="1" x14ac:dyDescent="0.3"/>
    <row r="152" spans="1:4" x14ac:dyDescent="0.3">
      <c r="A152" s="98" t="s">
        <v>98</v>
      </c>
      <c r="B152" s="98"/>
      <c r="C152" s="98"/>
      <c r="D152" s="98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'Grupo 1 - Servente de Limpeza'!C156</f>
        <v>1.8610000000000002E-2</v>
      </c>
      <c r="D155" s="17">
        <f>ROUND(D174*C155,2)</f>
        <v>73.61</v>
      </c>
    </row>
    <row r="156" spans="1:4" ht="16.2" thickBot="1" x14ac:dyDescent="0.35">
      <c r="A156" s="15" t="s">
        <v>5</v>
      </c>
      <c r="B156" s="16" t="s">
        <v>101</v>
      </c>
      <c r="C156" s="29">
        <f>'Grupo 1 - Servente de Limpeza'!C157</f>
        <v>0.01</v>
      </c>
      <c r="D156" s="17">
        <f>ROUND((D174+D155)*C156,2)</f>
        <v>40.29</v>
      </c>
    </row>
    <row r="157" spans="1:4" ht="16.2" thickBot="1" x14ac:dyDescent="0.35">
      <c r="A157" s="99" t="s">
        <v>7</v>
      </c>
      <c r="B157" s="16" t="s">
        <v>102</v>
      </c>
      <c r="C157" s="29">
        <f>C158+C161+C162</f>
        <v>0.1082</v>
      </c>
      <c r="D157" s="17">
        <f>D158+D161+D162</f>
        <v>493.72</v>
      </c>
    </row>
    <row r="158" spans="1:4" ht="16.2" thickBot="1" x14ac:dyDescent="0.35">
      <c r="A158" s="100"/>
      <c r="B158" s="16" t="s">
        <v>103</v>
      </c>
      <c r="C158" s="29">
        <f>C159+C160</f>
        <v>5.8200000000000002E-2</v>
      </c>
      <c r="D158" s="17">
        <f>D159+D160</f>
        <v>265.57</v>
      </c>
    </row>
    <row r="159" spans="1:4" ht="16.2" thickBot="1" x14ac:dyDescent="0.35">
      <c r="A159" s="100"/>
      <c r="B159" s="16" t="s">
        <v>104</v>
      </c>
      <c r="C159" s="29">
        <f>'Grupo 1 - Servente de Limpeza'!C160</f>
        <v>1.06E-2</v>
      </c>
      <c r="D159" s="17">
        <f>ROUND((($D$174+$D$155+$D$156)/(1-$C$157))*C159,2)</f>
        <v>48.37</v>
      </c>
    </row>
    <row r="160" spans="1:4" ht="16.2" thickBot="1" x14ac:dyDescent="0.35">
      <c r="A160" s="100"/>
      <c r="B160" s="16" t="s">
        <v>105</v>
      </c>
      <c r="C160" s="29">
        <f>'Grupo 1 - Servente de Limpeza'!C161</f>
        <v>4.7600000000000003E-2</v>
      </c>
      <c r="D160" s="17">
        <f>ROUND((($D$174+$D$155+$D$156)/(1-$C$157))*C160,2)</f>
        <v>217.2</v>
      </c>
    </row>
    <row r="161" spans="1:6" ht="16.2" thickBot="1" x14ac:dyDescent="0.35">
      <c r="A161" s="100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100"/>
      <c r="B162" s="16" t="s">
        <v>107</v>
      </c>
      <c r="C162" s="29">
        <f>C163</f>
        <v>0.05</v>
      </c>
      <c r="D162" s="17">
        <f>D163</f>
        <v>228.15</v>
      </c>
    </row>
    <row r="163" spans="1:6" ht="16.2" thickBot="1" x14ac:dyDescent="0.35">
      <c r="A163" s="101"/>
      <c r="B163" s="16" t="s">
        <v>108</v>
      </c>
      <c r="C163" s="29">
        <f>'Grupo 1 - Servente de Limpeza'!C164</f>
        <v>0.05</v>
      </c>
      <c r="D163" s="17">
        <f>ROUND((($D$174+$D$155+$D$156)/(1-$C$157))*C163,2)</f>
        <v>228.15</v>
      </c>
    </row>
    <row r="164" spans="1:6" ht="16.2" thickBot="1" x14ac:dyDescent="0.35">
      <c r="A164" s="95" t="s">
        <v>35</v>
      </c>
      <c r="B164" s="97"/>
      <c r="C164" s="30">
        <f>C155+C156+C157</f>
        <v>0.13681000000000001</v>
      </c>
      <c r="D164" s="18">
        <f>D155+D156+D157</f>
        <v>607.62</v>
      </c>
    </row>
    <row r="165" spans="1:6" ht="12" customHeight="1" x14ac:dyDescent="0.3">
      <c r="F165" s="31"/>
    </row>
    <row r="166" spans="1:6" x14ac:dyDescent="0.3">
      <c r="A166" s="98" t="s">
        <v>153</v>
      </c>
      <c r="B166" s="98"/>
      <c r="C166" s="98"/>
      <c r="D166" s="98"/>
    </row>
    <row r="167" spans="1:6" ht="6" customHeight="1" thickBot="1" x14ac:dyDescent="0.35"/>
    <row r="168" spans="1:6" ht="16.2" thickBot="1" x14ac:dyDescent="0.35">
      <c r="A168" s="13"/>
      <c r="B168" s="95" t="s">
        <v>109</v>
      </c>
      <c r="C168" s="97"/>
      <c r="D168" s="14" t="s">
        <v>2</v>
      </c>
    </row>
    <row r="169" spans="1:6" ht="16.2" thickBot="1" x14ac:dyDescent="0.35">
      <c r="A169" s="32" t="s">
        <v>3</v>
      </c>
      <c r="B169" s="93" t="s">
        <v>0</v>
      </c>
      <c r="C169" s="94"/>
      <c r="D169" s="20">
        <f>D27</f>
        <v>1515.92</v>
      </c>
    </row>
    <row r="170" spans="1:6" ht="16.2" thickBot="1" x14ac:dyDescent="0.35">
      <c r="A170" s="32" t="s">
        <v>5</v>
      </c>
      <c r="B170" s="93" t="s">
        <v>14</v>
      </c>
      <c r="C170" s="94">
        <f>C78</f>
        <v>0</v>
      </c>
      <c r="D170" s="20">
        <f>D78</f>
        <v>2003.8200000000002</v>
      </c>
    </row>
    <row r="171" spans="1:6" ht="16.2" thickBot="1" x14ac:dyDescent="0.35">
      <c r="A171" s="32" t="s">
        <v>7</v>
      </c>
      <c r="B171" s="93" t="s">
        <v>110</v>
      </c>
      <c r="C171" s="94">
        <f>C110</f>
        <v>0</v>
      </c>
      <c r="D171" s="20">
        <f>D110</f>
        <v>54.001722000000001</v>
      </c>
    </row>
    <row r="172" spans="1:6" ht="16.2" thickBot="1" x14ac:dyDescent="0.35">
      <c r="A172" s="32" t="s">
        <v>9</v>
      </c>
      <c r="B172" s="93" t="s">
        <v>67</v>
      </c>
      <c r="C172" s="94">
        <f>C142</f>
        <v>0</v>
      </c>
      <c r="D172" s="20">
        <f>D142</f>
        <v>290.21999999999997</v>
      </c>
    </row>
    <row r="173" spans="1:6" ht="16.2" thickBot="1" x14ac:dyDescent="0.35">
      <c r="A173" s="32" t="s">
        <v>11</v>
      </c>
      <c r="B173" s="93" t="s">
        <v>93</v>
      </c>
      <c r="C173" s="94">
        <f>C150</f>
        <v>0</v>
      </c>
      <c r="D173" s="17">
        <f>D150</f>
        <v>91.379166666666663</v>
      </c>
    </row>
    <row r="174" spans="1:6" ht="16.5" customHeight="1" thickBot="1" x14ac:dyDescent="0.35">
      <c r="A174" s="95" t="s">
        <v>154</v>
      </c>
      <c r="B174" s="96"/>
      <c r="C174" s="97"/>
      <c r="D174" s="21">
        <f>SUM(D169:D173)</f>
        <v>3955.3408886666666</v>
      </c>
    </row>
    <row r="175" spans="1:6" ht="16.2" thickBot="1" x14ac:dyDescent="0.35">
      <c r="A175" s="32" t="s">
        <v>28</v>
      </c>
      <c r="B175" s="93" t="s">
        <v>111</v>
      </c>
      <c r="C175" s="94">
        <f>D164</f>
        <v>607.62</v>
      </c>
      <c r="D175" s="20">
        <f>D164</f>
        <v>607.62</v>
      </c>
    </row>
    <row r="176" spans="1:6" ht="16.5" customHeight="1" thickBot="1" x14ac:dyDescent="0.35">
      <c r="A176" s="95" t="s">
        <v>112</v>
      </c>
      <c r="B176" s="96"/>
      <c r="C176" s="97"/>
      <c r="D176" s="21">
        <f>D174+D175</f>
        <v>4562.9608886666665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3FECA0-F479-46FE-86D3-602A9B7A0E05}">
  <sheetPr>
    <pageSetUpPr fitToPage="1"/>
  </sheetPr>
  <dimension ref="A1:F176"/>
  <sheetViews>
    <sheetView view="pageBreakPreview" zoomScale="60" zoomScaleNormal="100" workbookViewId="0">
      <selection activeCell="C7" sqref="C7:D7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86" t="s">
        <v>166</v>
      </c>
      <c r="B1" s="86"/>
      <c r="C1" s="86"/>
      <c r="D1" s="86"/>
    </row>
    <row r="2" spans="1:5" ht="12" customHeight="1" x14ac:dyDescent="0.3"/>
    <row r="3" spans="1:5" x14ac:dyDescent="0.3">
      <c r="A3" s="98" t="s">
        <v>113</v>
      </c>
      <c r="B3" s="98"/>
      <c r="C3" s="98"/>
      <c r="D3" s="98"/>
    </row>
    <row r="4" spans="1:5" ht="6" customHeight="1" thickBot="1" x14ac:dyDescent="0.35">
      <c r="C4" s="11"/>
      <c r="D4" s="11"/>
    </row>
    <row r="5" spans="1:5" ht="16.2" thickBot="1" x14ac:dyDescent="0.35">
      <c r="A5" s="103" t="s">
        <v>114</v>
      </c>
      <c r="B5" s="103"/>
      <c r="C5" s="104" t="s">
        <v>126</v>
      </c>
      <c r="D5" s="106"/>
      <c r="E5" s="12"/>
    </row>
    <row r="6" spans="1:5" ht="16.2" thickBot="1" x14ac:dyDescent="0.35">
      <c r="A6" s="103" t="s">
        <v>115</v>
      </c>
      <c r="B6" s="103"/>
      <c r="C6" s="104" t="str">
        <f>'Grupo 1 - Servente de Limpeza'!C6</f>
        <v>DF00037/2023</v>
      </c>
      <c r="D6" s="105"/>
    </row>
    <row r="7" spans="1:5" ht="16.2" thickBot="1" x14ac:dyDescent="0.35">
      <c r="A7" s="103" t="s">
        <v>116</v>
      </c>
      <c r="B7" s="103"/>
      <c r="C7" s="104">
        <v>30</v>
      </c>
      <c r="D7" s="105"/>
    </row>
    <row r="8" spans="1:5" ht="12" customHeight="1" x14ac:dyDescent="0.3"/>
    <row r="9" spans="1:5" x14ac:dyDescent="0.3">
      <c r="A9" s="98" t="s">
        <v>117</v>
      </c>
      <c r="B9" s="98"/>
      <c r="C9" s="98"/>
      <c r="D9" s="98"/>
    </row>
    <row r="10" spans="1:5" ht="6" customHeight="1" thickBot="1" x14ac:dyDescent="0.35"/>
    <row r="11" spans="1:5" ht="16.2" thickBot="1" x14ac:dyDescent="0.35">
      <c r="A11" s="103" t="s">
        <v>118</v>
      </c>
      <c r="B11" s="103"/>
      <c r="C11" s="104" t="s">
        <v>163</v>
      </c>
      <c r="D11" s="105"/>
    </row>
    <row r="12" spans="1:5" ht="16.2" thickBot="1" x14ac:dyDescent="0.35">
      <c r="A12" s="103" t="s">
        <v>119</v>
      </c>
      <c r="B12" s="103"/>
      <c r="C12" s="104" t="s">
        <v>125</v>
      </c>
      <c r="D12" s="105"/>
    </row>
    <row r="13" spans="1:5" ht="16.2" thickBot="1" x14ac:dyDescent="0.35">
      <c r="A13" s="103" t="s">
        <v>120</v>
      </c>
      <c r="B13" s="103"/>
      <c r="C13" s="104">
        <v>4</v>
      </c>
      <c r="D13" s="105"/>
    </row>
    <row r="14" spans="1:5" ht="16.2" thickBot="1" x14ac:dyDescent="0.35">
      <c r="A14" s="103" t="s">
        <v>123</v>
      </c>
      <c r="B14" s="103"/>
      <c r="C14" s="104" t="s">
        <v>164</v>
      </c>
      <c r="D14" s="105"/>
    </row>
    <row r="15" spans="1:5" ht="16.2" thickBot="1" x14ac:dyDescent="0.35">
      <c r="A15" s="103" t="s">
        <v>121</v>
      </c>
      <c r="B15" s="103"/>
      <c r="C15" s="104" t="s">
        <v>162</v>
      </c>
      <c r="D15" s="105"/>
    </row>
    <row r="16" spans="1:5" ht="16.2" thickBot="1" x14ac:dyDescent="0.35">
      <c r="A16" s="103" t="s">
        <v>122</v>
      </c>
      <c r="B16" s="103"/>
      <c r="C16" s="107">
        <v>2238.1</v>
      </c>
      <c r="D16" s="108"/>
    </row>
    <row r="17" spans="1:5" ht="16.2" thickBot="1" x14ac:dyDescent="0.35">
      <c r="A17" s="103" t="s">
        <v>124</v>
      </c>
      <c r="B17" s="103"/>
      <c r="C17" s="109">
        <v>44927</v>
      </c>
      <c r="D17" s="110"/>
      <c r="E17" s="12"/>
    </row>
    <row r="18" spans="1:5" ht="12" customHeight="1" x14ac:dyDescent="0.3"/>
    <row r="19" spans="1:5" x14ac:dyDescent="0.3">
      <c r="A19" s="98" t="s">
        <v>0</v>
      </c>
      <c r="B19" s="98"/>
      <c r="C19" s="98"/>
      <c r="D19" s="98"/>
    </row>
    <row r="20" spans="1:5" ht="6" customHeight="1" thickBot="1" x14ac:dyDescent="0.35"/>
    <row r="21" spans="1:5" ht="16.2" thickBot="1" x14ac:dyDescent="0.35">
      <c r="A21" s="13">
        <v>1</v>
      </c>
      <c r="B21" s="95" t="s">
        <v>1</v>
      </c>
      <c r="C21" s="97"/>
      <c r="D21" s="14" t="s">
        <v>2</v>
      </c>
    </row>
    <row r="22" spans="1:5" ht="16.2" thickBot="1" x14ac:dyDescent="0.35">
      <c r="A22" s="15" t="s">
        <v>3</v>
      </c>
      <c r="B22" s="93" t="s">
        <v>4</v>
      </c>
      <c r="C22" s="94"/>
      <c r="D22" s="17">
        <f>C16</f>
        <v>2238.1</v>
      </c>
    </row>
    <row r="23" spans="1:5" ht="16.2" thickBot="1" x14ac:dyDescent="0.35">
      <c r="A23" s="15" t="s">
        <v>5</v>
      </c>
      <c r="B23" s="93" t="s">
        <v>6</v>
      </c>
      <c r="C23" s="94">
        <v>0</v>
      </c>
      <c r="D23" s="17">
        <v>0</v>
      </c>
    </row>
    <row r="24" spans="1:5" ht="16.2" thickBot="1" x14ac:dyDescent="0.35">
      <c r="A24" s="15" t="s">
        <v>7</v>
      </c>
      <c r="B24" s="93" t="s">
        <v>8</v>
      </c>
      <c r="C24" s="94">
        <v>0</v>
      </c>
      <c r="D24" s="17">
        <v>0</v>
      </c>
    </row>
    <row r="25" spans="1:5" ht="16.2" thickBot="1" x14ac:dyDescent="0.35">
      <c r="A25" s="15" t="s">
        <v>9</v>
      </c>
      <c r="B25" s="93" t="s">
        <v>10</v>
      </c>
      <c r="C25" s="94">
        <v>0</v>
      </c>
      <c r="D25" s="17">
        <v>0</v>
      </c>
    </row>
    <row r="26" spans="1:5" ht="16.2" thickBot="1" x14ac:dyDescent="0.35">
      <c r="A26" s="15" t="s">
        <v>11</v>
      </c>
      <c r="B26" s="93" t="s">
        <v>12</v>
      </c>
      <c r="C26" s="94">
        <v>0</v>
      </c>
      <c r="D26" s="17">
        <v>0</v>
      </c>
    </row>
    <row r="27" spans="1:5" ht="16.2" thickBot="1" x14ac:dyDescent="0.35">
      <c r="A27" s="95" t="s">
        <v>13</v>
      </c>
      <c r="B27" s="96"/>
      <c r="C27" s="97"/>
      <c r="D27" s="18">
        <f>SUM(D22:D26)</f>
        <v>2238.1</v>
      </c>
    </row>
    <row r="28" spans="1:5" ht="12" customHeight="1" x14ac:dyDescent="0.3"/>
    <row r="29" spans="1:5" x14ac:dyDescent="0.3">
      <c r="A29" s="98" t="s">
        <v>14</v>
      </c>
      <c r="B29" s="98"/>
      <c r="C29" s="98"/>
      <c r="D29" s="98"/>
    </row>
    <row r="30" spans="1:5" ht="6" customHeight="1" x14ac:dyDescent="0.3">
      <c r="A30" s="19"/>
    </row>
    <row r="31" spans="1:5" x14ac:dyDescent="0.3">
      <c r="A31" s="102" t="s">
        <v>15</v>
      </c>
      <c r="B31" s="102"/>
      <c r="C31" s="102"/>
      <c r="D31" s="102"/>
    </row>
    <row r="32" spans="1:5" ht="6" customHeight="1" thickBot="1" x14ac:dyDescent="0.35"/>
    <row r="33" spans="1:4" ht="16.2" thickBot="1" x14ac:dyDescent="0.35">
      <c r="A33" s="13" t="s">
        <v>16</v>
      </c>
      <c r="B33" s="95" t="s">
        <v>46</v>
      </c>
      <c r="C33" s="97"/>
      <c r="D33" s="14" t="s">
        <v>2</v>
      </c>
    </row>
    <row r="34" spans="1:4" ht="16.2" thickBot="1" x14ac:dyDescent="0.35">
      <c r="A34" s="15" t="s">
        <v>3</v>
      </c>
      <c r="B34" s="93" t="s">
        <v>17</v>
      </c>
      <c r="C34" s="94"/>
      <c r="D34" s="20">
        <f>ROUND(D27*0.0833,2)</f>
        <v>186.43</v>
      </c>
    </row>
    <row r="35" spans="1:4" ht="16.2" thickBot="1" x14ac:dyDescent="0.35">
      <c r="A35" s="15" t="s">
        <v>5</v>
      </c>
      <c r="B35" s="93" t="s">
        <v>18</v>
      </c>
      <c r="C35" s="94">
        <f>ROUND(C27*0.0833*0.3333,2)</f>
        <v>0</v>
      </c>
      <c r="D35" s="20">
        <f>ROUND(D27*0.0833*0.3333,2)</f>
        <v>62.14</v>
      </c>
    </row>
    <row r="36" spans="1:4" ht="16.2" thickBot="1" x14ac:dyDescent="0.35">
      <c r="A36" s="95" t="s">
        <v>13</v>
      </c>
      <c r="B36" s="96"/>
      <c r="C36" s="97"/>
      <c r="D36" s="21">
        <f>D34+D35</f>
        <v>248.57</v>
      </c>
    </row>
    <row r="37" spans="1:4" ht="6" customHeight="1" x14ac:dyDescent="0.3"/>
    <row r="38" spans="1:4" ht="32.25" customHeight="1" x14ac:dyDescent="0.3">
      <c r="A38" s="111" t="s">
        <v>19</v>
      </c>
      <c r="B38" s="111"/>
      <c r="C38" s="111"/>
      <c r="D38" s="111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497.33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62.17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0.02</v>
      </c>
      <c r="D43" s="17">
        <f t="shared" si="0"/>
        <v>49.73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37.299999999999997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24.87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14.92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4.97</v>
      </c>
    </row>
    <row r="48" spans="1:4" ht="16.2" thickBot="1" x14ac:dyDescent="0.35">
      <c r="A48" s="95" t="s">
        <v>32</v>
      </c>
      <c r="B48" s="97"/>
      <c r="C48" s="23">
        <f>SUM(C41:C47)</f>
        <v>0.27800000000000002</v>
      </c>
      <c r="D48" s="18">
        <f>SUM(D41:D47)</f>
        <v>691.29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198.93</v>
      </c>
    </row>
    <row r="50" spans="1:4" ht="16.2" thickBot="1" x14ac:dyDescent="0.35">
      <c r="A50" s="95" t="s">
        <v>35</v>
      </c>
      <c r="B50" s="97"/>
      <c r="C50" s="23">
        <f>C48+C49</f>
        <v>0.35800000000000004</v>
      </c>
      <c r="D50" s="18">
        <f>D48+D49</f>
        <v>890.22</v>
      </c>
    </row>
    <row r="51" spans="1:4" ht="6" customHeight="1" x14ac:dyDescent="0.3"/>
    <row r="52" spans="1:4" x14ac:dyDescent="0.3">
      <c r="A52" s="102" t="s">
        <v>36</v>
      </c>
      <c r="B52" s="102"/>
      <c r="C52" s="102"/>
      <c r="D52" s="102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152</v>
      </c>
      <c r="D54" s="14" t="s">
        <v>2</v>
      </c>
    </row>
    <row r="55" spans="1:4" ht="16.2" thickBot="1" x14ac:dyDescent="0.35">
      <c r="A55" s="99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100"/>
      <c r="B56" s="16" t="s">
        <v>40</v>
      </c>
      <c r="C56" s="39">
        <v>0.06</v>
      </c>
      <c r="D56" s="17">
        <f>ROUND(D27*C56,2)</f>
        <v>134.29</v>
      </c>
    </row>
    <row r="57" spans="1:4" ht="16.2" thickBot="1" x14ac:dyDescent="0.35">
      <c r="A57" s="101"/>
      <c r="B57" s="24" t="s">
        <v>41</v>
      </c>
      <c r="C57" s="18" t="s">
        <v>146</v>
      </c>
      <c r="D57" s="18">
        <f>D55-D56</f>
        <v>107.71000000000001</v>
      </c>
    </row>
    <row r="58" spans="1:4" ht="16.2" thickBot="1" x14ac:dyDescent="0.35">
      <c r="A58" s="99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100"/>
      <c r="B59" s="16" t="s">
        <v>130</v>
      </c>
      <c r="C59" s="17">
        <v>0</v>
      </c>
      <c r="D59" s="17">
        <f>C59</f>
        <v>0</v>
      </c>
    </row>
    <row r="60" spans="1:4" ht="16.2" thickBot="1" x14ac:dyDescent="0.35">
      <c r="A60" s="101"/>
      <c r="B60" s="24" t="s">
        <v>43</v>
      </c>
      <c r="C60" s="18" t="s">
        <v>146</v>
      </c>
      <c r="D60" s="18">
        <f>D58-D59</f>
        <v>891</v>
      </c>
    </row>
    <row r="61" spans="1:4" ht="16.2" thickBot="1" x14ac:dyDescent="0.35">
      <c r="A61" s="99" t="s">
        <v>7</v>
      </c>
      <c r="B61" s="16" t="s">
        <v>128</v>
      </c>
      <c r="C61" s="17">
        <v>175.76</v>
      </c>
      <c r="D61" s="17">
        <f>C61</f>
        <v>175.76</v>
      </c>
    </row>
    <row r="62" spans="1:4" ht="16.2" thickBot="1" x14ac:dyDescent="0.35">
      <c r="A62" s="100"/>
      <c r="B62" s="16" t="s">
        <v>129</v>
      </c>
      <c r="C62" s="17">
        <v>0</v>
      </c>
      <c r="D62" s="17">
        <v>0</v>
      </c>
    </row>
    <row r="63" spans="1:4" ht="16.2" thickBot="1" x14ac:dyDescent="0.35">
      <c r="A63" s="101"/>
      <c r="B63" s="24" t="s">
        <v>127</v>
      </c>
      <c r="C63" s="18" t="s">
        <v>146</v>
      </c>
      <c r="D63" s="18">
        <f>D61-D62</f>
        <v>175.76</v>
      </c>
    </row>
    <row r="64" spans="1:4" ht="16.2" thickBot="1" x14ac:dyDescent="0.35">
      <c r="A64" s="99" t="s">
        <v>9</v>
      </c>
      <c r="B64" s="16" t="s">
        <v>131</v>
      </c>
      <c r="C64" s="17">
        <v>11.92</v>
      </c>
      <c r="D64" s="17">
        <f>C64</f>
        <v>11.92</v>
      </c>
    </row>
    <row r="65" spans="1:4" ht="16.2" thickBot="1" x14ac:dyDescent="0.35">
      <c r="A65" s="100"/>
      <c r="B65" s="16" t="s">
        <v>129</v>
      </c>
      <c r="C65" s="17">
        <v>0</v>
      </c>
      <c r="D65" s="17">
        <f>C65</f>
        <v>0</v>
      </c>
    </row>
    <row r="66" spans="1:4" ht="16.2" thickBot="1" x14ac:dyDescent="0.35">
      <c r="A66" s="101"/>
      <c r="B66" s="24" t="s">
        <v>132</v>
      </c>
      <c r="C66" s="18" t="s">
        <v>146</v>
      </c>
      <c r="D66" s="18">
        <f>D64-D65</f>
        <v>11.92</v>
      </c>
    </row>
    <row r="67" spans="1:4" ht="16.2" thickBot="1" x14ac:dyDescent="0.35">
      <c r="A67" s="99" t="s">
        <v>11</v>
      </c>
      <c r="B67" s="16" t="s">
        <v>133</v>
      </c>
      <c r="C67" s="17">
        <v>2.75</v>
      </c>
      <c r="D67" s="17">
        <f>C67</f>
        <v>2.75</v>
      </c>
    </row>
    <row r="68" spans="1:4" ht="16.2" thickBot="1" x14ac:dyDescent="0.35">
      <c r="A68" s="100"/>
      <c r="B68" s="16" t="s">
        <v>40</v>
      </c>
      <c r="C68" s="17">
        <v>0</v>
      </c>
      <c r="D68" s="17">
        <v>0</v>
      </c>
    </row>
    <row r="69" spans="1:4" ht="16.2" thickBot="1" x14ac:dyDescent="0.35">
      <c r="A69" s="101"/>
      <c r="B69" s="24" t="s">
        <v>134</v>
      </c>
      <c r="C69" s="18" t="s">
        <v>146</v>
      </c>
      <c r="D69" s="18">
        <f>D67-D68</f>
        <v>2.75</v>
      </c>
    </row>
    <row r="70" spans="1:4" ht="16.2" thickBot="1" x14ac:dyDescent="0.35">
      <c r="A70" s="95" t="s">
        <v>13</v>
      </c>
      <c r="B70" s="96"/>
      <c r="C70" s="97"/>
      <c r="D70" s="18">
        <f>D57+D60+D63+D66+D69</f>
        <v>1189.1400000000001</v>
      </c>
    </row>
    <row r="71" spans="1:4" ht="6" customHeight="1" x14ac:dyDescent="0.3"/>
    <row r="72" spans="1:4" x14ac:dyDescent="0.3">
      <c r="A72" s="102" t="s">
        <v>44</v>
      </c>
      <c r="B72" s="102"/>
      <c r="C72" s="102"/>
      <c r="D72" s="102"/>
    </row>
    <row r="73" spans="1:4" ht="6" customHeight="1" thickBot="1" x14ac:dyDescent="0.35"/>
    <row r="74" spans="1:4" ht="16.2" thickBot="1" x14ac:dyDescent="0.35">
      <c r="A74" s="13">
        <v>2</v>
      </c>
      <c r="B74" s="95" t="s">
        <v>45</v>
      </c>
      <c r="C74" s="97"/>
      <c r="D74" s="14" t="s">
        <v>2</v>
      </c>
    </row>
    <row r="75" spans="1:4" ht="16.2" thickBot="1" x14ac:dyDescent="0.35">
      <c r="A75" s="15" t="s">
        <v>16</v>
      </c>
      <c r="B75" s="93" t="s">
        <v>46</v>
      </c>
      <c r="C75" s="94"/>
      <c r="D75" s="20">
        <f>D36</f>
        <v>248.57</v>
      </c>
    </row>
    <row r="76" spans="1:4" ht="16.2" thickBot="1" x14ac:dyDescent="0.35">
      <c r="A76" s="15" t="s">
        <v>20</v>
      </c>
      <c r="B76" s="93" t="s">
        <v>21</v>
      </c>
      <c r="C76" s="94">
        <f>D50</f>
        <v>890.22</v>
      </c>
      <c r="D76" s="20">
        <f>D50</f>
        <v>890.22</v>
      </c>
    </row>
    <row r="77" spans="1:4" ht="16.2" thickBot="1" x14ac:dyDescent="0.35">
      <c r="A77" s="15" t="s">
        <v>37</v>
      </c>
      <c r="B77" s="93" t="s">
        <v>38</v>
      </c>
      <c r="C77" s="94">
        <f>C70</f>
        <v>0</v>
      </c>
      <c r="D77" s="20">
        <f>D70</f>
        <v>1189.1400000000001</v>
      </c>
    </row>
    <row r="78" spans="1:4" ht="16.2" thickBot="1" x14ac:dyDescent="0.35">
      <c r="A78" s="95" t="s">
        <v>13</v>
      </c>
      <c r="B78" s="96"/>
      <c r="C78" s="97"/>
      <c r="D78" s="21">
        <f>SUM(D75:D77)</f>
        <v>2327.9300000000003</v>
      </c>
    </row>
    <row r="79" spans="1:4" ht="12" customHeight="1" x14ac:dyDescent="0.3">
      <c r="A79" s="25"/>
    </row>
    <row r="80" spans="1:4" x14ac:dyDescent="0.3">
      <c r="A80" s="98" t="s">
        <v>47</v>
      </c>
      <c r="B80" s="98"/>
      <c r="C80" s="98"/>
      <c r="D80" s="98"/>
    </row>
    <row r="81" spans="1:4" ht="6" customHeight="1" x14ac:dyDescent="0.3"/>
    <row r="82" spans="1:4" x14ac:dyDescent="0.3">
      <c r="A82" s="102" t="s">
        <v>48</v>
      </c>
      <c r="B82" s="102"/>
      <c r="C82" s="102"/>
      <c r="D82" s="102"/>
    </row>
    <row r="83" spans="1:4" ht="6" customHeight="1" thickBot="1" x14ac:dyDescent="0.35"/>
    <row r="84" spans="1:4" ht="16.2" thickBot="1" x14ac:dyDescent="0.35">
      <c r="A84" s="13" t="s">
        <v>49</v>
      </c>
      <c r="B84" s="95" t="s">
        <v>50</v>
      </c>
      <c r="C84" s="97"/>
      <c r="D84" s="14" t="s">
        <v>2</v>
      </c>
    </row>
    <row r="85" spans="1:4" ht="16.2" thickBot="1" x14ac:dyDescent="0.35">
      <c r="A85" s="15" t="s">
        <v>3</v>
      </c>
      <c r="B85" s="93" t="s">
        <v>50</v>
      </c>
      <c r="C85" s="94"/>
      <c r="D85" s="20">
        <f>ROUND(((D27+D78-D49)/12)*0.1656*0.5,2)</f>
        <v>30.13</v>
      </c>
    </row>
    <row r="86" spans="1:4" ht="16.2" thickBot="1" x14ac:dyDescent="0.35">
      <c r="A86" s="15" t="s">
        <v>5</v>
      </c>
      <c r="B86" s="93" t="s">
        <v>51</v>
      </c>
      <c r="C86" s="94"/>
      <c r="D86" s="20">
        <f>ROUND((D27+D36)*0.08*0.4*0.1656*0.5,2)</f>
        <v>6.59</v>
      </c>
    </row>
    <row r="87" spans="1:4" ht="16.2" thickBot="1" x14ac:dyDescent="0.35">
      <c r="A87" s="95" t="s">
        <v>13</v>
      </c>
      <c r="B87" s="96"/>
      <c r="C87" s="97"/>
      <c r="D87" s="21">
        <f>D85+D86</f>
        <v>36.72</v>
      </c>
    </row>
    <row r="88" spans="1:4" ht="6" customHeight="1" x14ac:dyDescent="0.3"/>
    <row r="89" spans="1:4" x14ac:dyDescent="0.3">
      <c r="A89" s="102" t="s">
        <v>52</v>
      </c>
      <c r="B89" s="102"/>
      <c r="C89" s="102"/>
      <c r="D89" s="102"/>
    </row>
    <row r="90" spans="1:4" ht="6" customHeight="1" thickBot="1" x14ac:dyDescent="0.35"/>
    <row r="91" spans="1:4" ht="16.2" thickBot="1" x14ac:dyDescent="0.35">
      <c r="A91" s="13" t="s">
        <v>53</v>
      </c>
      <c r="B91" s="95" t="s">
        <v>54</v>
      </c>
      <c r="C91" s="97"/>
      <c r="D91" s="14" t="s">
        <v>2</v>
      </c>
    </row>
    <row r="92" spans="1:4" ht="16.2" thickBot="1" x14ac:dyDescent="0.35">
      <c r="A92" s="15" t="s">
        <v>3</v>
      </c>
      <c r="B92" s="93" t="s">
        <v>54</v>
      </c>
      <c r="C92" s="94"/>
      <c r="D92" s="20">
        <f>ROUND(((D27+D78)/12)*0.1656*0.5,2)</f>
        <v>31.51</v>
      </c>
    </row>
    <row r="93" spans="1:4" ht="16.2" thickBot="1" x14ac:dyDescent="0.35">
      <c r="A93" s="15" t="s">
        <v>5</v>
      </c>
      <c r="B93" s="93" t="s">
        <v>55</v>
      </c>
      <c r="C93" s="94"/>
      <c r="D93" s="20">
        <f>ROUND((D27+D36)*0.08*0.4*0.1656*0.5,2)</f>
        <v>6.59</v>
      </c>
    </row>
    <row r="94" spans="1:4" ht="16.2" thickBot="1" x14ac:dyDescent="0.35">
      <c r="A94" s="95" t="s">
        <v>13</v>
      </c>
      <c r="B94" s="96"/>
      <c r="C94" s="97"/>
      <c r="D94" s="21">
        <f>D92+D93</f>
        <v>38.1</v>
      </c>
    </row>
    <row r="95" spans="1:4" ht="6" customHeight="1" x14ac:dyDescent="0.3"/>
    <row r="96" spans="1:4" x14ac:dyDescent="0.3">
      <c r="A96" s="102" t="s">
        <v>56</v>
      </c>
      <c r="B96" s="102"/>
      <c r="C96" s="102"/>
      <c r="D96" s="102"/>
    </row>
    <row r="97" spans="1:4" ht="6" customHeight="1" thickBot="1" x14ac:dyDescent="0.35"/>
    <row r="98" spans="1:4" ht="16.2" thickBot="1" x14ac:dyDescent="0.35">
      <c r="A98" s="13" t="s">
        <v>66</v>
      </c>
      <c r="B98" s="95" t="s">
        <v>57</v>
      </c>
      <c r="C98" s="97"/>
      <c r="D98" s="14" t="s">
        <v>2</v>
      </c>
    </row>
    <row r="99" spans="1:4" ht="16.2" thickBot="1" x14ac:dyDescent="0.35">
      <c r="A99" s="15" t="s">
        <v>3</v>
      </c>
      <c r="B99" s="93" t="s">
        <v>58</v>
      </c>
      <c r="C99" s="94"/>
      <c r="D99" s="26">
        <f>-D87</f>
        <v>-36.72</v>
      </c>
    </row>
    <row r="100" spans="1:4" ht="16.2" thickBot="1" x14ac:dyDescent="0.35">
      <c r="A100" s="15" t="s">
        <v>5</v>
      </c>
      <c r="B100" s="93" t="s">
        <v>59</v>
      </c>
      <c r="C100" s="94"/>
      <c r="D100" s="26">
        <f>-D94</f>
        <v>-38.1</v>
      </c>
    </row>
    <row r="101" spans="1:4" ht="16.5" customHeight="1" thickBot="1" x14ac:dyDescent="0.35">
      <c r="A101" s="95" t="s">
        <v>60</v>
      </c>
      <c r="B101" s="96"/>
      <c r="C101" s="97"/>
      <c r="D101" s="27">
        <f>D99+D100</f>
        <v>-74.819999999999993</v>
      </c>
    </row>
    <row r="102" spans="1:4" ht="16.5" customHeight="1" thickBot="1" x14ac:dyDescent="0.35">
      <c r="A102" s="95" t="s">
        <v>61</v>
      </c>
      <c r="B102" s="96"/>
      <c r="C102" s="97"/>
      <c r="D102" s="27">
        <f>D101*0.0454</f>
        <v>-3.3968279999999997</v>
      </c>
    </row>
    <row r="103" spans="1:4" ht="6" customHeight="1" x14ac:dyDescent="0.3"/>
    <row r="104" spans="1:4" x14ac:dyDescent="0.3">
      <c r="A104" s="102" t="s">
        <v>62</v>
      </c>
      <c r="B104" s="102"/>
      <c r="C104" s="102"/>
      <c r="D104" s="102"/>
    </row>
    <row r="105" spans="1:4" ht="6" customHeight="1" thickBot="1" x14ac:dyDescent="0.35"/>
    <row r="106" spans="1:4" ht="16.2" thickBot="1" x14ac:dyDescent="0.35">
      <c r="A106" s="13">
        <v>3</v>
      </c>
      <c r="B106" s="95" t="s">
        <v>63</v>
      </c>
      <c r="C106" s="97"/>
      <c r="D106" s="14" t="s">
        <v>2</v>
      </c>
    </row>
    <row r="107" spans="1:4" ht="16.2" thickBot="1" x14ac:dyDescent="0.35">
      <c r="A107" s="15" t="s">
        <v>49</v>
      </c>
      <c r="B107" s="93" t="s">
        <v>64</v>
      </c>
      <c r="C107" s="94">
        <f>C87</f>
        <v>0</v>
      </c>
      <c r="D107" s="20">
        <f>D87</f>
        <v>36.72</v>
      </c>
    </row>
    <row r="108" spans="1:4" ht="16.2" thickBot="1" x14ac:dyDescent="0.35">
      <c r="A108" s="15" t="s">
        <v>53</v>
      </c>
      <c r="B108" s="93" t="s">
        <v>65</v>
      </c>
      <c r="C108" s="94">
        <f>C94</f>
        <v>0</v>
      </c>
      <c r="D108" s="20">
        <f>D94</f>
        <v>38.1</v>
      </c>
    </row>
    <row r="109" spans="1:4" ht="16.2" thickBot="1" x14ac:dyDescent="0.35">
      <c r="A109" s="15" t="s">
        <v>66</v>
      </c>
      <c r="B109" s="93" t="s">
        <v>61</v>
      </c>
      <c r="C109" s="94">
        <f>C102</f>
        <v>0</v>
      </c>
      <c r="D109" s="26">
        <f>D102</f>
        <v>-3.3968279999999997</v>
      </c>
    </row>
    <row r="110" spans="1:4" ht="16.2" thickBot="1" x14ac:dyDescent="0.35">
      <c r="A110" s="95" t="s">
        <v>13</v>
      </c>
      <c r="B110" s="96"/>
      <c r="C110" s="97"/>
      <c r="D110" s="21">
        <f>SUM(D107:D109)</f>
        <v>71.423171999999994</v>
      </c>
    </row>
    <row r="111" spans="1:4" ht="12" customHeight="1" x14ac:dyDescent="0.3"/>
    <row r="112" spans="1:4" x14ac:dyDescent="0.3">
      <c r="A112" s="98" t="s">
        <v>67</v>
      </c>
      <c r="B112" s="98"/>
      <c r="C112" s="98"/>
      <c r="D112" s="98"/>
    </row>
    <row r="113" spans="1:4" ht="6" customHeight="1" x14ac:dyDescent="0.3"/>
    <row r="114" spans="1:4" x14ac:dyDescent="0.3">
      <c r="A114" s="102" t="s">
        <v>68</v>
      </c>
      <c r="B114" s="102"/>
      <c r="C114" s="102"/>
      <c r="D114" s="33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155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0.15998391492784059</v>
      </c>
      <c r="D117" s="20">
        <f>ROUND(((($D$27+$D$78+$D$110)/22)*20.3836)/12,2)</f>
        <v>358.06</v>
      </c>
    </row>
    <row r="118" spans="1:4" ht="16.2" thickBot="1" x14ac:dyDescent="0.35">
      <c r="A118" s="15" t="s">
        <v>5</v>
      </c>
      <c r="B118" s="16" t="s">
        <v>72</v>
      </c>
      <c r="C118" s="29">
        <f>'[1]MO - Garçom-Garçonete'!$Q$35</f>
        <v>2.8E-3</v>
      </c>
      <c r="D118" s="20">
        <f>ROUND(($D$27+$D$78+$D$110)*C118,2)</f>
        <v>12.98</v>
      </c>
    </row>
    <row r="119" spans="1:4" ht="16.2" thickBot="1" x14ac:dyDescent="0.35">
      <c r="A119" s="15" t="s">
        <v>7</v>
      </c>
      <c r="B119" s="16" t="s">
        <v>73</v>
      </c>
      <c r="C119" s="29">
        <f>'[1]MO - Garçom-Garçonete'!$Q$36</f>
        <v>1E-3</v>
      </c>
      <c r="D119" s="20">
        <f t="shared" ref="D119:D128" si="1">ROUND(($D$27+$D$78+$D$110)*C119,2)</f>
        <v>4.6399999999999997</v>
      </c>
    </row>
    <row r="120" spans="1:4" ht="16.2" thickBot="1" x14ac:dyDescent="0.35">
      <c r="A120" s="15" t="s">
        <v>9</v>
      </c>
      <c r="B120" s="16" t="s">
        <v>74</v>
      </c>
      <c r="C120" s="29">
        <f>'[1]MO - Garçom-Garçonete'!$Q$37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Garçom-Garçonete'!$Q$38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Garçom-Garçonete'!$Q$39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Garçom-Garçonete'!$Q$40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Garçom-Garçonete'!$Q$41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Garçom-Garçonete'!$Q$42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Garçom-Garçonete'!$Q$43</f>
        <v>2.9999999999999997E-4</v>
      </c>
      <c r="D126" s="20">
        <f t="shared" si="1"/>
        <v>1.39</v>
      </c>
    </row>
    <row r="127" spans="1:4" ht="16.2" thickBot="1" x14ac:dyDescent="0.35">
      <c r="A127" s="15" t="s">
        <v>83</v>
      </c>
      <c r="B127" s="16" t="s">
        <v>84</v>
      </c>
      <c r="C127" s="29">
        <f>'[1]MO - Garçom-Garçonete'!$Q$44</f>
        <v>2.9999999999999997E-4</v>
      </c>
      <c r="D127" s="20">
        <f>ROUND(($D$27+$D$78+$D$110)*C127,2)</f>
        <v>1.39</v>
      </c>
    </row>
    <row r="128" spans="1:4" ht="16.2" thickBot="1" x14ac:dyDescent="0.35">
      <c r="A128" s="15" t="s">
        <v>85</v>
      </c>
      <c r="B128" s="16" t="s">
        <v>86</v>
      </c>
      <c r="C128" s="29">
        <f>'[1]MO - Garçom-Garçonete'!$Q$45</f>
        <v>0</v>
      </c>
      <c r="D128" s="20">
        <f t="shared" si="1"/>
        <v>0</v>
      </c>
    </row>
    <row r="129" spans="1:4" ht="16.2" thickBot="1" x14ac:dyDescent="0.35">
      <c r="A129" s="95" t="s">
        <v>35</v>
      </c>
      <c r="B129" s="96"/>
      <c r="C129" s="97"/>
      <c r="D129" s="21">
        <f>SUM(D117:D128)</f>
        <v>378.46</v>
      </c>
    </row>
    <row r="130" spans="1:4" ht="6" customHeight="1" x14ac:dyDescent="0.3"/>
    <row r="131" spans="1:4" x14ac:dyDescent="0.3">
      <c r="A131" s="102" t="s">
        <v>87</v>
      </c>
      <c r="B131" s="102"/>
      <c r="C131" s="102"/>
      <c r="D131" s="102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5" t="s">
        <v>89</v>
      </c>
      <c r="C133" s="97"/>
      <c r="D133" s="14" t="s">
        <v>2</v>
      </c>
    </row>
    <row r="134" spans="1:4" ht="16.2" thickBot="1" x14ac:dyDescent="0.35">
      <c r="A134" s="15" t="s">
        <v>3</v>
      </c>
      <c r="B134" s="93" t="s">
        <v>90</v>
      </c>
      <c r="C134" s="94"/>
      <c r="D134" s="17">
        <v>0</v>
      </c>
    </row>
    <row r="135" spans="1:4" ht="16.2" thickBot="1" x14ac:dyDescent="0.35">
      <c r="A135" s="95" t="s">
        <v>13</v>
      </c>
      <c r="B135" s="96"/>
      <c r="C135" s="97"/>
      <c r="D135" s="18">
        <f>D134</f>
        <v>0</v>
      </c>
    </row>
    <row r="136" spans="1:4" ht="6" customHeight="1" x14ac:dyDescent="0.3"/>
    <row r="137" spans="1:4" x14ac:dyDescent="0.3">
      <c r="A137" s="102" t="s">
        <v>91</v>
      </c>
      <c r="B137" s="102"/>
      <c r="C137" s="102"/>
      <c r="D137" s="102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5" t="s">
        <v>92</v>
      </c>
      <c r="C139" s="97"/>
      <c r="D139" s="14" t="s">
        <v>2</v>
      </c>
    </row>
    <row r="140" spans="1:4" ht="16.2" thickBot="1" x14ac:dyDescent="0.35">
      <c r="A140" s="15" t="s">
        <v>69</v>
      </c>
      <c r="B140" s="93" t="s">
        <v>70</v>
      </c>
      <c r="C140" s="94"/>
      <c r="D140" s="20">
        <f>D129</f>
        <v>378.46</v>
      </c>
    </row>
    <row r="141" spans="1:4" ht="16.2" thickBot="1" x14ac:dyDescent="0.35">
      <c r="A141" s="15" t="s">
        <v>88</v>
      </c>
      <c r="B141" s="93" t="s">
        <v>89</v>
      </c>
      <c r="C141" s="94">
        <f>C135</f>
        <v>0</v>
      </c>
      <c r="D141" s="20">
        <f>D135</f>
        <v>0</v>
      </c>
    </row>
    <row r="142" spans="1:4" ht="16.2" thickBot="1" x14ac:dyDescent="0.35">
      <c r="A142" s="95" t="s">
        <v>13</v>
      </c>
      <c r="B142" s="96"/>
      <c r="C142" s="97"/>
      <c r="D142" s="21">
        <f>D140+D141</f>
        <v>378.46</v>
      </c>
    </row>
    <row r="143" spans="1:4" ht="12" customHeight="1" x14ac:dyDescent="0.3"/>
    <row r="144" spans="1:4" x14ac:dyDescent="0.3">
      <c r="A144" s="98" t="s">
        <v>93</v>
      </c>
      <c r="B144" s="98"/>
      <c r="C144" s="98"/>
      <c r="D144" s="98"/>
    </row>
    <row r="145" spans="1:4" ht="6" customHeight="1" thickBot="1" x14ac:dyDescent="0.35"/>
    <row r="146" spans="1:4" ht="16.2" thickBot="1" x14ac:dyDescent="0.35">
      <c r="A146" s="13">
        <v>5</v>
      </c>
      <c r="B146" s="95" t="s">
        <v>94</v>
      </c>
      <c r="C146" s="97"/>
      <c r="D146" s="14" t="s">
        <v>2</v>
      </c>
    </row>
    <row r="147" spans="1:4" ht="16.2" thickBot="1" x14ac:dyDescent="0.35">
      <c r="A147" s="15" t="s">
        <v>3</v>
      </c>
      <c r="B147" s="93" t="s">
        <v>95</v>
      </c>
      <c r="C147" s="94"/>
      <c r="D147" s="17">
        <f>'Grupo 1 - Uniformes'!F47</f>
        <v>106.16166666666666</v>
      </c>
    </row>
    <row r="148" spans="1:4" ht="16.2" thickBot="1" x14ac:dyDescent="0.35">
      <c r="A148" s="15" t="s">
        <v>5</v>
      </c>
      <c r="B148" s="93" t="s">
        <v>96</v>
      </c>
      <c r="C148" s="94">
        <v>0</v>
      </c>
      <c r="D148" s="17">
        <v>0</v>
      </c>
    </row>
    <row r="149" spans="1:4" ht="16.2" thickBot="1" x14ac:dyDescent="0.35">
      <c r="A149" s="15" t="s">
        <v>7</v>
      </c>
      <c r="B149" s="93" t="s">
        <v>97</v>
      </c>
      <c r="C149" s="94">
        <v>0</v>
      </c>
      <c r="D149" s="17">
        <v>0</v>
      </c>
    </row>
    <row r="150" spans="1:4" ht="16.2" thickBot="1" x14ac:dyDescent="0.35">
      <c r="A150" s="95" t="s">
        <v>35</v>
      </c>
      <c r="B150" s="96"/>
      <c r="C150" s="97"/>
      <c r="D150" s="18">
        <f>SUM(D147:D149)</f>
        <v>106.16166666666666</v>
      </c>
    </row>
    <row r="151" spans="1:4" ht="12" customHeight="1" x14ac:dyDescent="0.3"/>
    <row r="152" spans="1:4" x14ac:dyDescent="0.3">
      <c r="A152" s="98" t="s">
        <v>98</v>
      </c>
      <c r="B152" s="98"/>
      <c r="C152" s="98"/>
      <c r="D152" s="98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'Grupo 1 - Servente de Limpeza'!C156</f>
        <v>1.8610000000000002E-2</v>
      </c>
      <c r="D155" s="17">
        <f>ROUND(D174*C155,2)</f>
        <v>95.32</v>
      </c>
    </row>
    <row r="156" spans="1:4" ht="16.2" thickBot="1" x14ac:dyDescent="0.35">
      <c r="A156" s="15" t="s">
        <v>5</v>
      </c>
      <c r="B156" s="16" t="s">
        <v>101</v>
      </c>
      <c r="C156" s="29">
        <f>'Grupo 1 - Servente de Limpeza'!C157</f>
        <v>0.01</v>
      </c>
      <c r="D156" s="17">
        <f>ROUND((D174+D155)*C156,2)</f>
        <v>52.17</v>
      </c>
    </row>
    <row r="157" spans="1:4" ht="16.2" thickBot="1" x14ac:dyDescent="0.35">
      <c r="A157" s="99" t="s">
        <v>7</v>
      </c>
      <c r="B157" s="16" t="s">
        <v>102</v>
      </c>
      <c r="C157" s="29">
        <f>C158+C161+C162</f>
        <v>0.1082</v>
      </c>
      <c r="D157" s="17">
        <f>D158+D161+D162</f>
        <v>639.33999999999992</v>
      </c>
    </row>
    <row r="158" spans="1:4" ht="16.2" thickBot="1" x14ac:dyDescent="0.35">
      <c r="A158" s="100"/>
      <c r="B158" s="16" t="s">
        <v>103</v>
      </c>
      <c r="C158" s="29">
        <f>C159+C160</f>
        <v>5.8200000000000002E-2</v>
      </c>
      <c r="D158" s="17">
        <f>D159+D160</f>
        <v>343.89</v>
      </c>
    </row>
    <row r="159" spans="1:4" ht="16.2" thickBot="1" x14ac:dyDescent="0.35">
      <c r="A159" s="100"/>
      <c r="B159" s="16" t="s">
        <v>104</v>
      </c>
      <c r="C159" s="29">
        <f>'Grupo 1 - Servente de Limpeza'!C160</f>
        <v>1.06E-2</v>
      </c>
      <c r="D159" s="17">
        <f>ROUND((($D$174+$D$155+$D$156)/(1-$C$157))*C159,2)</f>
        <v>62.63</v>
      </c>
    </row>
    <row r="160" spans="1:4" ht="16.2" thickBot="1" x14ac:dyDescent="0.35">
      <c r="A160" s="100"/>
      <c r="B160" s="16" t="s">
        <v>105</v>
      </c>
      <c r="C160" s="29">
        <f>'Grupo 1 - Servente de Limpeza'!C161</f>
        <v>4.7600000000000003E-2</v>
      </c>
      <c r="D160" s="17">
        <f>ROUND((($D$174+$D$155+$D$156)/(1-$C$157))*C160,2)</f>
        <v>281.26</v>
      </c>
    </row>
    <row r="161" spans="1:6" ht="16.2" thickBot="1" x14ac:dyDescent="0.35">
      <c r="A161" s="100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100"/>
      <c r="B162" s="16" t="s">
        <v>107</v>
      </c>
      <c r="C162" s="29">
        <f>C163</f>
        <v>0.05</v>
      </c>
      <c r="D162" s="17">
        <f>D163</f>
        <v>295.45</v>
      </c>
    </row>
    <row r="163" spans="1:6" ht="16.2" thickBot="1" x14ac:dyDescent="0.35">
      <c r="A163" s="101"/>
      <c r="B163" s="16" t="s">
        <v>108</v>
      </c>
      <c r="C163" s="29">
        <f>'Grupo 1 - Servente de Limpeza'!C164</f>
        <v>0.05</v>
      </c>
      <c r="D163" s="17">
        <f>ROUND((($D$174+$D$155+$D$156)/(1-$C$157))*C163,2)</f>
        <v>295.45</v>
      </c>
    </row>
    <row r="164" spans="1:6" ht="16.2" thickBot="1" x14ac:dyDescent="0.35">
      <c r="A164" s="95" t="s">
        <v>35</v>
      </c>
      <c r="B164" s="97"/>
      <c r="C164" s="30">
        <f>C155+C156+C157</f>
        <v>0.13681000000000001</v>
      </c>
      <c r="D164" s="18">
        <f>D155+D156+D157</f>
        <v>786.82999999999993</v>
      </c>
    </row>
    <row r="165" spans="1:6" ht="12" customHeight="1" x14ac:dyDescent="0.3">
      <c r="F165" s="31"/>
    </row>
    <row r="166" spans="1:6" x14ac:dyDescent="0.3">
      <c r="A166" s="98" t="s">
        <v>153</v>
      </c>
      <c r="B166" s="98"/>
      <c r="C166" s="98"/>
      <c r="D166" s="98"/>
    </row>
    <row r="167" spans="1:6" ht="6" customHeight="1" thickBot="1" x14ac:dyDescent="0.35"/>
    <row r="168" spans="1:6" ht="16.2" thickBot="1" x14ac:dyDescent="0.35">
      <c r="A168" s="13"/>
      <c r="B168" s="95" t="s">
        <v>109</v>
      </c>
      <c r="C168" s="97"/>
      <c r="D168" s="14" t="s">
        <v>2</v>
      </c>
    </row>
    <row r="169" spans="1:6" ht="16.2" thickBot="1" x14ac:dyDescent="0.35">
      <c r="A169" s="32" t="s">
        <v>3</v>
      </c>
      <c r="B169" s="93" t="s">
        <v>0</v>
      </c>
      <c r="C169" s="94"/>
      <c r="D169" s="20">
        <f>D27</f>
        <v>2238.1</v>
      </c>
    </row>
    <row r="170" spans="1:6" ht="16.2" thickBot="1" x14ac:dyDescent="0.35">
      <c r="A170" s="32" t="s">
        <v>5</v>
      </c>
      <c r="B170" s="93" t="s">
        <v>14</v>
      </c>
      <c r="C170" s="94">
        <f>C78</f>
        <v>0</v>
      </c>
      <c r="D170" s="20">
        <f>D78</f>
        <v>2327.9300000000003</v>
      </c>
    </row>
    <row r="171" spans="1:6" ht="16.2" thickBot="1" x14ac:dyDescent="0.35">
      <c r="A171" s="32" t="s">
        <v>7</v>
      </c>
      <c r="B171" s="93" t="s">
        <v>110</v>
      </c>
      <c r="C171" s="94">
        <f>C110</f>
        <v>0</v>
      </c>
      <c r="D171" s="20">
        <f>D110</f>
        <v>71.423171999999994</v>
      </c>
    </row>
    <row r="172" spans="1:6" ht="16.2" thickBot="1" x14ac:dyDescent="0.35">
      <c r="A172" s="32" t="s">
        <v>9</v>
      </c>
      <c r="B172" s="93" t="s">
        <v>67</v>
      </c>
      <c r="C172" s="94">
        <f>C142</f>
        <v>0</v>
      </c>
      <c r="D172" s="20">
        <f>D142</f>
        <v>378.46</v>
      </c>
    </row>
    <row r="173" spans="1:6" ht="16.2" thickBot="1" x14ac:dyDescent="0.35">
      <c r="A173" s="32" t="s">
        <v>11</v>
      </c>
      <c r="B173" s="93" t="s">
        <v>93</v>
      </c>
      <c r="C173" s="94">
        <f>C150</f>
        <v>0</v>
      </c>
      <c r="D173" s="17">
        <f>D150</f>
        <v>106.16166666666666</v>
      </c>
    </row>
    <row r="174" spans="1:6" ht="16.5" customHeight="1" thickBot="1" x14ac:dyDescent="0.35">
      <c r="A174" s="95" t="s">
        <v>154</v>
      </c>
      <c r="B174" s="96"/>
      <c r="C174" s="97"/>
      <c r="D174" s="21">
        <f>SUM(D169:D173)</f>
        <v>5122.0748386666673</v>
      </c>
    </row>
    <row r="175" spans="1:6" ht="16.2" thickBot="1" x14ac:dyDescent="0.35">
      <c r="A175" s="32" t="s">
        <v>28</v>
      </c>
      <c r="B175" s="93" t="s">
        <v>111</v>
      </c>
      <c r="C175" s="94">
        <f>D164</f>
        <v>786.82999999999993</v>
      </c>
      <c r="D175" s="20">
        <f>D164</f>
        <v>786.82999999999993</v>
      </c>
    </row>
    <row r="176" spans="1:6" ht="16.5" customHeight="1" thickBot="1" x14ac:dyDescent="0.35">
      <c r="A176" s="95" t="s">
        <v>112</v>
      </c>
      <c r="B176" s="96"/>
      <c r="C176" s="97"/>
      <c r="D176" s="21">
        <f>D174+D175</f>
        <v>5908.9048386666673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D0F39-3808-4A1F-A958-58B02455F9BB}">
  <sheetPr>
    <pageSetUpPr fitToPage="1"/>
  </sheetPr>
  <dimension ref="A1:F177"/>
  <sheetViews>
    <sheetView view="pageBreakPreview" zoomScale="60" zoomScaleNormal="100" workbookViewId="0">
      <selection activeCell="C7" sqref="C7:D7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86" t="s">
        <v>333</v>
      </c>
      <c r="B1" s="86"/>
      <c r="C1" s="86"/>
      <c r="D1" s="86"/>
    </row>
    <row r="2" spans="1:5" ht="12" customHeight="1" x14ac:dyDescent="0.3"/>
    <row r="3" spans="1:5" x14ac:dyDescent="0.3">
      <c r="A3" s="98" t="s">
        <v>113</v>
      </c>
      <c r="B3" s="98"/>
      <c r="C3" s="98"/>
      <c r="D3" s="98"/>
    </row>
    <row r="4" spans="1:5" ht="6" customHeight="1" thickBot="1" x14ac:dyDescent="0.35">
      <c r="C4" s="11"/>
      <c r="D4" s="11"/>
    </row>
    <row r="5" spans="1:5" ht="16.2" thickBot="1" x14ac:dyDescent="0.35">
      <c r="A5" s="103" t="s">
        <v>114</v>
      </c>
      <c r="B5" s="103"/>
      <c r="C5" s="104" t="s">
        <v>126</v>
      </c>
      <c r="D5" s="106"/>
      <c r="E5" s="12"/>
    </row>
    <row r="6" spans="1:5" ht="16.2" thickBot="1" x14ac:dyDescent="0.35">
      <c r="A6" s="103" t="s">
        <v>115</v>
      </c>
      <c r="B6" s="103"/>
      <c r="C6" s="104" t="str">
        <f>'Grupo 1 - Servente de Limpeza'!C6</f>
        <v>DF00037/2023</v>
      </c>
      <c r="D6" s="105"/>
    </row>
    <row r="7" spans="1:5" ht="16.2" thickBot="1" x14ac:dyDescent="0.35">
      <c r="A7" s="103" t="s">
        <v>116</v>
      </c>
      <c r="B7" s="103"/>
      <c r="C7" s="104">
        <v>30</v>
      </c>
      <c r="D7" s="105"/>
    </row>
    <row r="8" spans="1:5" ht="12" customHeight="1" x14ac:dyDescent="0.3"/>
    <row r="9" spans="1:5" x14ac:dyDescent="0.3">
      <c r="A9" s="98" t="s">
        <v>117</v>
      </c>
      <c r="B9" s="98"/>
      <c r="C9" s="98"/>
      <c r="D9" s="98"/>
    </row>
    <row r="10" spans="1:5" ht="6" customHeight="1" thickBot="1" x14ac:dyDescent="0.35"/>
    <row r="11" spans="1:5" ht="16.2" thickBot="1" x14ac:dyDescent="0.35">
      <c r="A11" s="103" t="s">
        <v>118</v>
      </c>
      <c r="B11" s="103"/>
      <c r="C11" s="104" t="s">
        <v>171</v>
      </c>
      <c r="D11" s="105"/>
    </row>
    <row r="12" spans="1:5" ht="16.2" thickBot="1" x14ac:dyDescent="0.35">
      <c r="A12" s="103" t="s">
        <v>119</v>
      </c>
      <c r="B12" s="103"/>
      <c r="C12" s="104" t="s">
        <v>172</v>
      </c>
      <c r="D12" s="105"/>
    </row>
    <row r="13" spans="1:5" ht="16.2" thickBot="1" x14ac:dyDescent="0.35">
      <c r="A13" s="103" t="s">
        <v>120</v>
      </c>
      <c r="B13" s="103"/>
      <c r="C13" s="104">
        <v>27</v>
      </c>
      <c r="D13" s="105"/>
    </row>
    <row r="14" spans="1:5" ht="16.2" thickBot="1" x14ac:dyDescent="0.35">
      <c r="A14" s="103" t="s">
        <v>123</v>
      </c>
      <c r="B14" s="103"/>
      <c r="C14" s="104" t="s">
        <v>173</v>
      </c>
      <c r="D14" s="105"/>
    </row>
    <row r="15" spans="1:5" ht="16.2" thickBot="1" x14ac:dyDescent="0.35">
      <c r="A15" s="103" t="s">
        <v>121</v>
      </c>
      <c r="B15" s="103"/>
      <c r="C15" s="104" t="s">
        <v>174</v>
      </c>
      <c r="D15" s="105"/>
    </row>
    <row r="16" spans="1:5" ht="16.2" thickBot="1" x14ac:dyDescent="0.35">
      <c r="A16" s="103" t="s">
        <v>122</v>
      </c>
      <c r="B16" s="103"/>
      <c r="C16" s="107">
        <v>1515.92</v>
      </c>
      <c r="D16" s="108"/>
    </row>
    <row r="17" spans="1:5" ht="16.2" thickBot="1" x14ac:dyDescent="0.35">
      <c r="A17" s="103" t="s">
        <v>124</v>
      </c>
      <c r="B17" s="103"/>
      <c r="C17" s="109">
        <v>44927</v>
      </c>
      <c r="D17" s="110"/>
      <c r="E17" s="12"/>
    </row>
    <row r="18" spans="1:5" ht="12" customHeight="1" x14ac:dyDescent="0.3"/>
    <row r="19" spans="1:5" x14ac:dyDescent="0.3">
      <c r="A19" s="98" t="s">
        <v>0</v>
      </c>
      <c r="B19" s="98"/>
      <c r="C19" s="98"/>
      <c r="D19" s="98"/>
    </row>
    <row r="20" spans="1:5" ht="6" customHeight="1" thickBot="1" x14ac:dyDescent="0.35"/>
    <row r="21" spans="1:5" ht="16.2" thickBot="1" x14ac:dyDescent="0.35">
      <c r="A21" s="13">
        <v>1</v>
      </c>
      <c r="B21" s="95" t="s">
        <v>1</v>
      </c>
      <c r="C21" s="97"/>
      <c r="D21" s="14" t="s">
        <v>2</v>
      </c>
    </row>
    <row r="22" spans="1:5" ht="16.2" thickBot="1" x14ac:dyDescent="0.35">
      <c r="A22" s="15" t="s">
        <v>3</v>
      </c>
      <c r="B22" s="93" t="s">
        <v>4</v>
      </c>
      <c r="C22" s="94"/>
      <c r="D22" s="17">
        <f>C16</f>
        <v>1515.92</v>
      </c>
    </row>
    <row r="23" spans="1:5" ht="16.2" thickBot="1" x14ac:dyDescent="0.35">
      <c r="A23" s="15" t="s">
        <v>5</v>
      </c>
      <c r="B23" s="93" t="s">
        <v>6</v>
      </c>
      <c r="C23" s="94">
        <v>0</v>
      </c>
      <c r="D23" s="17">
        <v>0</v>
      </c>
    </row>
    <row r="24" spans="1:5" ht="16.2" thickBot="1" x14ac:dyDescent="0.35">
      <c r="A24" s="15" t="s">
        <v>7</v>
      </c>
      <c r="B24" s="93" t="s">
        <v>8</v>
      </c>
      <c r="C24" s="94">
        <v>0</v>
      </c>
      <c r="D24" s="17">
        <v>0</v>
      </c>
    </row>
    <row r="25" spans="1:5" ht="16.2" thickBot="1" x14ac:dyDescent="0.35">
      <c r="A25" s="15" t="s">
        <v>9</v>
      </c>
      <c r="B25" s="93" t="s">
        <v>10</v>
      </c>
      <c r="C25" s="94">
        <v>0</v>
      </c>
      <c r="D25" s="17">
        <v>0</v>
      </c>
    </row>
    <row r="26" spans="1:5" ht="16.2" thickBot="1" x14ac:dyDescent="0.35">
      <c r="A26" s="15" t="s">
        <v>11</v>
      </c>
      <c r="B26" s="93" t="s">
        <v>12</v>
      </c>
      <c r="C26" s="94">
        <v>0</v>
      </c>
      <c r="D26" s="17">
        <v>0</v>
      </c>
    </row>
    <row r="27" spans="1:5" ht="16.2" thickBot="1" x14ac:dyDescent="0.35">
      <c r="A27" s="95" t="s">
        <v>13</v>
      </c>
      <c r="B27" s="96"/>
      <c r="C27" s="97"/>
      <c r="D27" s="18">
        <f>SUM(D22:D26)</f>
        <v>1515.92</v>
      </c>
    </row>
    <row r="28" spans="1:5" ht="12" customHeight="1" x14ac:dyDescent="0.3"/>
    <row r="29" spans="1:5" x14ac:dyDescent="0.3">
      <c r="A29" s="98" t="s">
        <v>14</v>
      </c>
      <c r="B29" s="98"/>
      <c r="C29" s="98"/>
      <c r="D29" s="98"/>
    </row>
    <row r="30" spans="1:5" ht="6" customHeight="1" x14ac:dyDescent="0.3">
      <c r="A30" s="19"/>
    </row>
    <row r="31" spans="1:5" x14ac:dyDescent="0.3">
      <c r="A31" s="102" t="s">
        <v>15</v>
      </c>
      <c r="B31" s="102"/>
      <c r="C31" s="102"/>
      <c r="D31" s="102"/>
    </row>
    <row r="32" spans="1:5" ht="6" customHeight="1" thickBot="1" x14ac:dyDescent="0.35"/>
    <row r="33" spans="1:4" ht="16.2" thickBot="1" x14ac:dyDescent="0.35">
      <c r="A33" s="13" t="s">
        <v>16</v>
      </c>
      <c r="B33" s="95" t="s">
        <v>46</v>
      </c>
      <c r="C33" s="97"/>
      <c r="D33" s="14" t="s">
        <v>2</v>
      </c>
    </row>
    <row r="34" spans="1:4" ht="16.2" thickBot="1" x14ac:dyDescent="0.35">
      <c r="A34" s="15" t="s">
        <v>3</v>
      </c>
      <c r="B34" s="93" t="s">
        <v>17</v>
      </c>
      <c r="C34" s="94"/>
      <c r="D34" s="20">
        <f>ROUND(D27*0.0833,2)</f>
        <v>126.28</v>
      </c>
    </row>
    <row r="35" spans="1:4" ht="16.2" thickBot="1" x14ac:dyDescent="0.35">
      <c r="A35" s="15" t="s">
        <v>5</v>
      </c>
      <c r="B35" s="93" t="s">
        <v>18</v>
      </c>
      <c r="C35" s="94">
        <f>ROUND(C27*0.0833*0.3333,2)</f>
        <v>0</v>
      </c>
      <c r="D35" s="20">
        <f>ROUND(D27*0.0833*0.3333,2)</f>
        <v>42.09</v>
      </c>
    </row>
    <row r="36" spans="1:4" ht="16.2" thickBot="1" x14ac:dyDescent="0.35">
      <c r="A36" s="95" t="s">
        <v>13</v>
      </c>
      <c r="B36" s="96"/>
      <c r="C36" s="97"/>
      <c r="D36" s="21">
        <f>D34+D35</f>
        <v>168.37</v>
      </c>
    </row>
    <row r="37" spans="1:4" ht="6" customHeight="1" x14ac:dyDescent="0.3"/>
    <row r="38" spans="1:4" ht="32.25" customHeight="1" x14ac:dyDescent="0.3">
      <c r="A38" s="111" t="s">
        <v>19</v>
      </c>
      <c r="B38" s="111"/>
      <c r="C38" s="111"/>
      <c r="D38" s="111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336.86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42.11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0.02</v>
      </c>
      <c r="D43" s="17">
        <f t="shared" si="0"/>
        <v>33.69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25.26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16.84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10.11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3.37</v>
      </c>
    </row>
    <row r="48" spans="1:4" ht="16.2" thickBot="1" x14ac:dyDescent="0.35">
      <c r="A48" s="95" t="s">
        <v>32</v>
      </c>
      <c r="B48" s="97"/>
      <c r="C48" s="23">
        <f>SUM(C41:C47)</f>
        <v>0.27800000000000002</v>
      </c>
      <c r="D48" s="18">
        <f>SUM(D41:D47)</f>
        <v>468.24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134.74</v>
      </c>
    </row>
    <row r="50" spans="1:4" ht="16.2" thickBot="1" x14ac:dyDescent="0.35">
      <c r="A50" s="95" t="s">
        <v>35</v>
      </c>
      <c r="B50" s="97"/>
      <c r="C50" s="23">
        <f>C48+C49</f>
        <v>0.35800000000000004</v>
      </c>
      <c r="D50" s="18">
        <f>D48+D49</f>
        <v>602.98</v>
      </c>
    </row>
    <row r="51" spans="1:4" ht="6" customHeight="1" x14ac:dyDescent="0.3"/>
    <row r="52" spans="1:4" x14ac:dyDescent="0.3">
      <c r="A52" s="102" t="s">
        <v>36</v>
      </c>
      <c r="B52" s="102"/>
      <c r="C52" s="102"/>
      <c r="D52" s="102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152</v>
      </c>
      <c r="D54" s="14" t="s">
        <v>2</v>
      </c>
    </row>
    <row r="55" spans="1:4" ht="16.2" thickBot="1" x14ac:dyDescent="0.35">
      <c r="A55" s="99" t="s">
        <v>3</v>
      </c>
      <c r="B55" s="16" t="s">
        <v>39</v>
      </c>
      <c r="C55" s="17">
        <v>5.5</v>
      </c>
      <c r="D55" s="17">
        <f>ROUND(C55*2*(22+C13),2)</f>
        <v>539</v>
      </c>
    </row>
    <row r="56" spans="1:4" ht="16.2" thickBot="1" x14ac:dyDescent="0.35">
      <c r="A56" s="100"/>
      <c r="B56" s="16" t="s">
        <v>40</v>
      </c>
      <c r="C56" s="39">
        <v>0.06</v>
      </c>
      <c r="D56" s="17">
        <f>ROUND(D27*C56,2)</f>
        <v>90.96</v>
      </c>
    </row>
    <row r="57" spans="1:4" ht="16.2" thickBot="1" x14ac:dyDescent="0.35">
      <c r="A57" s="101"/>
      <c r="B57" s="24" t="s">
        <v>41</v>
      </c>
      <c r="C57" s="18" t="s">
        <v>146</v>
      </c>
      <c r="D57" s="18">
        <f>D55-D56</f>
        <v>448.04</v>
      </c>
    </row>
    <row r="58" spans="1:4" ht="16.2" thickBot="1" x14ac:dyDescent="0.35">
      <c r="A58" s="99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100"/>
      <c r="B59" s="16" t="s">
        <v>130</v>
      </c>
      <c r="C59" s="17">
        <v>0</v>
      </c>
      <c r="D59" s="17">
        <f>C59</f>
        <v>0</v>
      </c>
    </row>
    <row r="60" spans="1:4" ht="16.2" thickBot="1" x14ac:dyDescent="0.35">
      <c r="A60" s="101"/>
      <c r="B60" s="24" t="s">
        <v>43</v>
      </c>
      <c r="C60" s="18" t="s">
        <v>146</v>
      </c>
      <c r="D60" s="18">
        <f>D58-D59</f>
        <v>891</v>
      </c>
    </row>
    <row r="61" spans="1:4" ht="16.2" thickBot="1" x14ac:dyDescent="0.35">
      <c r="A61" s="99" t="s">
        <v>7</v>
      </c>
      <c r="B61" s="16" t="s">
        <v>128</v>
      </c>
      <c r="C61" s="17">
        <v>175.76</v>
      </c>
      <c r="D61" s="17">
        <f>C61</f>
        <v>175.76</v>
      </c>
    </row>
    <row r="62" spans="1:4" ht="16.2" thickBot="1" x14ac:dyDescent="0.35">
      <c r="A62" s="100"/>
      <c r="B62" s="16" t="s">
        <v>129</v>
      </c>
      <c r="C62" s="17">
        <v>0</v>
      </c>
      <c r="D62" s="17">
        <v>0</v>
      </c>
    </row>
    <row r="63" spans="1:4" ht="16.2" thickBot="1" x14ac:dyDescent="0.35">
      <c r="A63" s="101"/>
      <c r="B63" s="24" t="s">
        <v>127</v>
      </c>
      <c r="C63" s="18" t="s">
        <v>146</v>
      </c>
      <c r="D63" s="18">
        <f>D61-D62</f>
        <v>175.76</v>
      </c>
    </row>
    <row r="64" spans="1:4" ht="16.2" thickBot="1" x14ac:dyDescent="0.35">
      <c r="A64" s="99" t="s">
        <v>9</v>
      </c>
      <c r="B64" s="16" t="s">
        <v>131</v>
      </c>
      <c r="C64" s="17">
        <v>11.92</v>
      </c>
      <c r="D64" s="17">
        <f>C64</f>
        <v>11.92</v>
      </c>
    </row>
    <row r="65" spans="1:4" ht="16.2" thickBot="1" x14ac:dyDescent="0.35">
      <c r="A65" s="100"/>
      <c r="B65" s="16" t="s">
        <v>129</v>
      </c>
      <c r="C65" s="17">
        <v>0</v>
      </c>
      <c r="D65" s="17">
        <f>C65</f>
        <v>0</v>
      </c>
    </row>
    <row r="66" spans="1:4" ht="16.2" thickBot="1" x14ac:dyDescent="0.35">
      <c r="A66" s="101"/>
      <c r="B66" s="24" t="s">
        <v>132</v>
      </c>
      <c r="C66" s="18" t="s">
        <v>146</v>
      </c>
      <c r="D66" s="18">
        <f>D64-D65</f>
        <v>11.92</v>
      </c>
    </row>
    <row r="67" spans="1:4" ht="16.2" thickBot="1" x14ac:dyDescent="0.35">
      <c r="A67" s="99" t="s">
        <v>11</v>
      </c>
      <c r="B67" s="16" t="s">
        <v>133</v>
      </c>
      <c r="C67" s="17">
        <v>2.75</v>
      </c>
      <c r="D67" s="17">
        <f>C67</f>
        <v>2.75</v>
      </c>
    </row>
    <row r="68" spans="1:4" ht="16.2" thickBot="1" x14ac:dyDescent="0.35">
      <c r="A68" s="100"/>
      <c r="B68" s="16" t="s">
        <v>40</v>
      </c>
      <c r="C68" s="17">
        <v>0</v>
      </c>
      <c r="D68" s="17">
        <v>0</v>
      </c>
    </row>
    <row r="69" spans="1:4" ht="16.2" thickBot="1" x14ac:dyDescent="0.35">
      <c r="A69" s="101"/>
      <c r="B69" s="24" t="s">
        <v>134</v>
      </c>
      <c r="C69" s="18" t="s">
        <v>146</v>
      </c>
      <c r="D69" s="18">
        <f>D67-D68</f>
        <v>2.75</v>
      </c>
    </row>
    <row r="70" spans="1:4" ht="16.2" thickBot="1" x14ac:dyDescent="0.35">
      <c r="A70" s="95" t="s">
        <v>13</v>
      </c>
      <c r="B70" s="96"/>
      <c r="C70" s="97"/>
      <c r="D70" s="18">
        <f>D57+D60+D63+D66+D69</f>
        <v>1529.47</v>
      </c>
    </row>
    <row r="71" spans="1:4" ht="6" customHeight="1" x14ac:dyDescent="0.3"/>
    <row r="72" spans="1:4" x14ac:dyDescent="0.3">
      <c r="A72" s="102" t="s">
        <v>44</v>
      </c>
      <c r="B72" s="102"/>
      <c r="C72" s="102"/>
      <c r="D72" s="102"/>
    </row>
    <row r="73" spans="1:4" ht="6" customHeight="1" thickBot="1" x14ac:dyDescent="0.35"/>
    <row r="74" spans="1:4" ht="16.2" thickBot="1" x14ac:dyDescent="0.35">
      <c r="A74" s="13">
        <v>2</v>
      </c>
      <c r="B74" s="95" t="s">
        <v>45</v>
      </c>
      <c r="C74" s="97"/>
      <c r="D74" s="14" t="s">
        <v>2</v>
      </c>
    </row>
    <row r="75" spans="1:4" ht="16.2" thickBot="1" x14ac:dyDescent="0.35">
      <c r="A75" s="15" t="s">
        <v>16</v>
      </c>
      <c r="B75" s="93" t="s">
        <v>46</v>
      </c>
      <c r="C75" s="94"/>
      <c r="D75" s="20">
        <f>D36</f>
        <v>168.37</v>
      </c>
    </row>
    <row r="76" spans="1:4" ht="16.2" thickBot="1" x14ac:dyDescent="0.35">
      <c r="A76" s="15" t="s">
        <v>20</v>
      </c>
      <c r="B76" s="93" t="s">
        <v>21</v>
      </c>
      <c r="C76" s="94">
        <f>D50</f>
        <v>602.98</v>
      </c>
      <c r="D76" s="20">
        <f>D50</f>
        <v>602.98</v>
      </c>
    </row>
    <row r="77" spans="1:4" ht="16.2" thickBot="1" x14ac:dyDescent="0.35">
      <c r="A77" s="15" t="s">
        <v>37</v>
      </c>
      <c r="B77" s="93" t="s">
        <v>38</v>
      </c>
      <c r="C77" s="94">
        <f>C70</f>
        <v>0</v>
      </c>
      <c r="D77" s="20">
        <f>D70</f>
        <v>1529.47</v>
      </c>
    </row>
    <row r="78" spans="1:4" ht="16.2" thickBot="1" x14ac:dyDescent="0.35">
      <c r="A78" s="95" t="s">
        <v>13</v>
      </c>
      <c r="B78" s="96"/>
      <c r="C78" s="97"/>
      <c r="D78" s="21">
        <f>SUM(D75:D77)</f>
        <v>2300.8200000000002</v>
      </c>
    </row>
    <row r="79" spans="1:4" ht="12" customHeight="1" x14ac:dyDescent="0.3">
      <c r="A79" s="25"/>
    </row>
    <row r="80" spans="1:4" x14ac:dyDescent="0.3">
      <c r="A80" s="98" t="s">
        <v>47</v>
      </c>
      <c r="B80" s="98"/>
      <c r="C80" s="98"/>
      <c r="D80" s="98"/>
    </row>
    <row r="81" spans="1:4" ht="6" customHeight="1" x14ac:dyDescent="0.3"/>
    <row r="82" spans="1:4" x14ac:dyDescent="0.3">
      <c r="A82" s="102" t="s">
        <v>48</v>
      </c>
      <c r="B82" s="102"/>
      <c r="C82" s="102"/>
      <c r="D82" s="102"/>
    </row>
    <row r="83" spans="1:4" ht="6" customHeight="1" thickBot="1" x14ac:dyDescent="0.35"/>
    <row r="84" spans="1:4" ht="16.2" thickBot="1" x14ac:dyDescent="0.35">
      <c r="A84" s="13" t="s">
        <v>49</v>
      </c>
      <c r="B84" s="95" t="s">
        <v>50</v>
      </c>
      <c r="C84" s="97"/>
      <c r="D84" s="14" t="s">
        <v>2</v>
      </c>
    </row>
    <row r="85" spans="1:4" ht="16.2" thickBot="1" x14ac:dyDescent="0.35">
      <c r="A85" s="15" t="s">
        <v>3</v>
      </c>
      <c r="B85" s="93" t="s">
        <v>50</v>
      </c>
      <c r="C85" s="94"/>
      <c r="D85" s="20">
        <f>ROUND(((D27+D78-D49)/12)*0.1656*0.5,2)</f>
        <v>25.41</v>
      </c>
    </row>
    <row r="86" spans="1:4" ht="16.2" thickBot="1" x14ac:dyDescent="0.35">
      <c r="A86" s="15" t="s">
        <v>5</v>
      </c>
      <c r="B86" s="93" t="s">
        <v>51</v>
      </c>
      <c r="C86" s="94"/>
      <c r="D86" s="20">
        <f>ROUND((D27+D36)*0.08*0.4*0.1656*0.5,2)</f>
        <v>4.46</v>
      </c>
    </row>
    <row r="87" spans="1:4" ht="16.2" thickBot="1" x14ac:dyDescent="0.35">
      <c r="A87" s="95" t="s">
        <v>13</v>
      </c>
      <c r="B87" s="96"/>
      <c r="C87" s="97"/>
      <c r="D87" s="21">
        <f>D85+D86</f>
        <v>29.87</v>
      </c>
    </row>
    <row r="88" spans="1:4" ht="6" customHeight="1" x14ac:dyDescent="0.3"/>
    <row r="89" spans="1:4" x14ac:dyDescent="0.3">
      <c r="A89" s="102" t="s">
        <v>52</v>
      </c>
      <c r="B89" s="102"/>
      <c r="C89" s="102"/>
      <c r="D89" s="102"/>
    </row>
    <row r="90" spans="1:4" ht="6" customHeight="1" thickBot="1" x14ac:dyDescent="0.35"/>
    <row r="91" spans="1:4" ht="16.2" thickBot="1" x14ac:dyDescent="0.35">
      <c r="A91" s="13" t="s">
        <v>53</v>
      </c>
      <c r="B91" s="95" t="s">
        <v>54</v>
      </c>
      <c r="C91" s="97"/>
      <c r="D91" s="14" t="s">
        <v>2</v>
      </c>
    </row>
    <row r="92" spans="1:4" ht="16.2" thickBot="1" x14ac:dyDescent="0.35">
      <c r="A92" s="15" t="s">
        <v>3</v>
      </c>
      <c r="B92" s="93" t="s">
        <v>54</v>
      </c>
      <c r="C92" s="94"/>
      <c r="D92" s="20">
        <f>ROUND(((D27+D78)/12)*0.1656*0.5,2)</f>
        <v>26.34</v>
      </c>
    </row>
    <row r="93" spans="1:4" ht="16.2" thickBot="1" x14ac:dyDescent="0.35">
      <c r="A93" s="15" t="s">
        <v>5</v>
      </c>
      <c r="B93" s="93" t="s">
        <v>55</v>
      </c>
      <c r="C93" s="94"/>
      <c r="D93" s="20">
        <f>ROUND((D27+D36)*0.08*0.4*0.1656*0.5,2)</f>
        <v>4.46</v>
      </c>
    </row>
    <row r="94" spans="1:4" ht="16.2" thickBot="1" x14ac:dyDescent="0.35">
      <c r="A94" s="95" t="s">
        <v>13</v>
      </c>
      <c r="B94" s="96"/>
      <c r="C94" s="97"/>
      <c r="D94" s="21">
        <f>D92+D93</f>
        <v>30.8</v>
      </c>
    </row>
    <row r="95" spans="1:4" ht="6" customHeight="1" x14ac:dyDescent="0.3"/>
    <row r="96" spans="1:4" x14ac:dyDescent="0.3">
      <c r="A96" s="102" t="s">
        <v>56</v>
      </c>
      <c r="B96" s="102"/>
      <c r="C96" s="102"/>
      <c r="D96" s="102"/>
    </row>
    <row r="97" spans="1:4" ht="6" customHeight="1" thickBot="1" x14ac:dyDescent="0.35"/>
    <row r="98" spans="1:4" ht="16.2" thickBot="1" x14ac:dyDescent="0.35">
      <c r="A98" s="13" t="s">
        <v>66</v>
      </c>
      <c r="B98" s="95" t="s">
        <v>57</v>
      </c>
      <c r="C98" s="97"/>
      <c r="D98" s="14" t="s">
        <v>2</v>
      </c>
    </row>
    <row r="99" spans="1:4" ht="16.2" thickBot="1" x14ac:dyDescent="0.35">
      <c r="A99" s="15" t="s">
        <v>3</v>
      </c>
      <c r="B99" s="93" t="s">
        <v>58</v>
      </c>
      <c r="C99" s="94"/>
      <c r="D99" s="26">
        <f>-D87</f>
        <v>-29.87</v>
      </c>
    </row>
    <row r="100" spans="1:4" ht="16.2" thickBot="1" x14ac:dyDescent="0.35">
      <c r="A100" s="15" t="s">
        <v>5</v>
      </c>
      <c r="B100" s="93" t="s">
        <v>59</v>
      </c>
      <c r="C100" s="94"/>
      <c r="D100" s="26">
        <f>-D94</f>
        <v>-30.8</v>
      </c>
    </row>
    <row r="101" spans="1:4" ht="16.5" customHeight="1" thickBot="1" x14ac:dyDescent="0.35">
      <c r="A101" s="95" t="s">
        <v>60</v>
      </c>
      <c r="B101" s="96"/>
      <c r="C101" s="97"/>
      <c r="D101" s="27">
        <f>D99+D100</f>
        <v>-60.67</v>
      </c>
    </row>
    <row r="102" spans="1:4" ht="16.5" customHeight="1" thickBot="1" x14ac:dyDescent="0.35">
      <c r="A102" s="95" t="s">
        <v>61</v>
      </c>
      <c r="B102" s="96"/>
      <c r="C102" s="97"/>
      <c r="D102" s="27">
        <f>D101*0.0454</f>
        <v>-2.7544180000000003</v>
      </c>
    </row>
    <row r="103" spans="1:4" ht="6" customHeight="1" x14ac:dyDescent="0.3"/>
    <row r="104" spans="1:4" x14ac:dyDescent="0.3">
      <c r="A104" s="102" t="s">
        <v>62</v>
      </c>
      <c r="B104" s="102"/>
      <c r="C104" s="102"/>
      <c r="D104" s="102"/>
    </row>
    <row r="105" spans="1:4" ht="6" customHeight="1" thickBot="1" x14ac:dyDescent="0.35"/>
    <row r="106" spans="1:4" ht="16.2" thickBot="1" x14ac:dyDescent="0.35">
      <c r="A106" s="13">
        <v>3</v>
      </c>
      <c r="B106" s="95" t="s">
        <v>63</v>
      </c>
      <c r="C106" s="97"/>
      <c r="D106" s="14" t="s">
        <v>2</v>
      </c>
    </row>
    <row r="107" spans="1:4" ht="16.2" thickBot="1" x14ac:dyDescent="0.35">
      <c r="A107" s="15" t="s">
        <v>49</v>
      </c>
      <c r="B107" s="93" t="s">
        <v>64</v>
      </c>
      <c r="C107" s="94">
        <f>C87</f>
        <v>0</v>
      </c>
      <c r="D107" s="20">
        <f>D87</f>
        <v>29.87</v>
      </c>
    </row>
    <row r="108" spans="1:4" ht="16.2" thickBot="1" x14ac:dyDescent="0.35">
      <c r="A108" s="15" t="s">
        <v>53</v>
      </c>
      <c r="B108" s="93" t="s">
        <v>65</v>
      </c>
      <c r="C108" s="94">
        <f>C94</f>
        <v>0</v>
      </c>
      <c r="D108" s="20">
        <f>D94</f>
        <v>30.8</v>
      </c>
    </row>
    <row r="109" spans="1:4" ht="16.2" thickBot="1" x14ac:dyDescent="0.35">
      <c r="A109" s="15" t="s">
        <v>66</v>
      </c>
      <c r="B109" s="93" t="s">
        <v>61</v>
      </c>
      <c r="C109" s="94">
        <f>C102</f>
        <v>0</v>
      </c>
      <c r="D109" s="26">
        <f>D102</f>
        <v>-2.7544180000000003</v>
      </c>
    </row>
    <row r="110" spans="1:4" ht="16.2" thickBot="1" x14ac:dyDescent="0.35">
      <c r="A110" s="95" t="s">
        <v>13</v>
      </c>
      <c r="B110" s="96"/>
      <c r="C110" s="97"/>
      <c r="D110" s="21">
        <f>SUM(D107:D109)</f>
        <v>57.915582000000001</v>
      </c>
    </row>
    <row r="111" spans="1:4" ht="12" customHeight="1" x14ac:dyDescent="0.3"/>
    <row r="112" spans="1:4" x14ac:dyDescent="0.3">
      <c r="A112" s="98" t="s">
        <v>67</v>
      </c>
      <c r="B112" s="98"/>
      <c r="C112" s="98"/>
      <c r="D112" s="98"/>
    </row>
    <row r="113" spans="1:4" ht="6" customHeight="1" x14ac:dyDescent="0.3"/>
    <row r="114" spans="1:4" x14ac:dyDescent="0.3">
      <c r="A114" s="102" t="s">
        <v>68</v>
      </c>
      <c r="B114" s="102"/>
      <c r="C114" s="102"/>
      <c r="D114" s="33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155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0.19734550635917464</v>
      </c>
      <c r="D117" s="20">
        <f>ROUND(((($D$27+$D$78+$D$110)/22)*20.3836)/12,2)</f>
        <v>299.16000000000003</v>
      </c>
    </row>
    <row r="118" spans="1:4" ht="16.2" thickBot="1" x14ac:dyDescent="0.35">
      <c r="A118" s="15" t="s">
        <v>5</v>
      </c>
      <c r="B118" s="16" t="s">
        <v>72</v>
      </c>
      <c r="C118" s="29">
        <f>'[1]MO - Carregador'!$P$35</f>
        <v>2.8E-3</v>
      </c>
      <c r="D118" s="20">
        <f>ROUND(($D$27+$D$78+$D$110)*C118,2)</f>
        <v>10.85</v>
      </c>
    </row>
    <row r="119" spans="1:4" ht="16.2" thickBot="1" x14ac:dyDescent="0.35">
      <c r="A119" s="15" t="s">
        <v>7</v>
      </c>
      <c r="B119" s="16" t="s">
        <v>73</v>
      </c>
      <c r="C119" s="29">
        <f>'[1]MO - Carregador'!$P$36</f>
        <v>5.0000000000000001E-4</v>
      </c>
      <c r="D119" s="20">
        <f t="shared" ref="D119:D128" si="1">ROUND(($D$27+$D$78+$D$110)*C119,2)</f>
        <v>1.94</v>
      </c>
    </row>
    <row r="120" spans="1:4" ht="16.2" thickBot="1" x14ac:dyDescent="0.35">
      <c r="A120" s="15" t="s">
        <v>9</v>
      </c>
      <c r="B120" s="16" t="s">
        <v>74</v>
      </c>
      <c r="C120" s="29">
        <f>'[1]MO - Carregador'!$P$37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Carregador'!$P$38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Carregador'!$P$39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Carregador'!$P$40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Carregador'!$P$41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Carregador'!$P$42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Carregador'!$P$43</f>
        <v>2.0000000000000001E-4</v>
      </c>
      <c r="D126" s="20">
        <f t="shared" si="1"/>
        <v>0.77</v>
      </c>
    </row>
    <row r="127" spans="1:4" ht="16.2" thickBot="1" x14ac:dyDescent="0.35">
      <c r="A127" s="15" t="s">
        <v>83</v>
      </c>
      <c r="B127" s="16" t="s">
        <v>84</v>
      </c>
      <c r="C127" s="29">
        <f>'[1]MO - Carregador'!$P$44</f>
        <v>2.5000000000000001E-4</v>
      </c>
      <c r="D127" s="20">
        <f>ROUND(($D$27+$D$78+$D$110)*C127,2)</f>
        <v>0.97</v>
      </c>
    </row>
    <row r="128" spans="1:4" ht="16.2" thickBot="1" x14ac:dyDescent="0.35">
      <c r="A128" s="15" t="s">
        <v>85</v>
      </c>
      <c r="B128" s="16" t="s">
        <v>86</v>
      </c>
      <c r="C128" s="29">
        <f>'[1]MO - Carregador'!$P$45</f>
        <v>0</v>
      </c>
      <c r="D128" s="20">
        <f t="shared" si="1"/>
        <v>0</v>
      </c>
    </row>
    <row r="129" spans="1:4" ht="16.2" thickBot="1" x14ac:dyDescent="0.35">
      <c r="A129" s="95" t="s">
        <v>35</v>
      </c>
      <c r="B129" s="96"/>
      <c r="C129" s="97"/>
      <c r="D129" s="21">
        <f>SUM(D117:D128)</f>
        <v>313.69000000000005</v>
      </c>
    </row>
    <row r="130" spans="1:4" ht="6" customHeight="1" x14ac:dyDescent="0.3"/>
    <row r="131" spans="1:4" x14ac:dyDescent="0.3">
      <c r="A131" s="102" t="s">
        <v>87</v>
      </c>
      <c r="B131" s="102"/>
      <c r="C131" s="102"/>
      <c r="D131" s="102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5" t="s">
        <v>89</v>
      </c>
      <c r="C133" s="97"/>
      <c r="D133" s="14" t="s">
        <v>2</v>
      </c>
    </row>
    <row r="134" spans="1:4" ht="16.2" thickBot="1" x14ac:dyDescent="0.35">
      <c r="A134" s="15" t="s">
        <v>3</v>
      </c>
      <c r="B134" s="93" t="s">
        <v>90</v>
      </c>
      <c r="C134" s="94"/>
      <c r="D134" s="17">
        <v>0</v>
      </c>
    </row>
    <row r="135" spans="1:4" ht="16.2" thickBot="1" x14ac:dyDescent="0.35">
      <c r="A135" s="95" t="s">
        <v>13</v>
      </c>
      <c r="B135" s="96"/>
      <c r="C135" s="97"/>
      <c r="D135" s="18">
        <f>D134</f>
        <v>0</v>
      </c>
    </row>
    <row r="136" spans="1:4" ht="6" customHeight="1" x14ac:dyDescent="0.3"/>
    <row r="137" spans="1:4" x14ac:dyDescent="0.3">
      <c r="A137" s="102" t="s">
        <v>91</v>
      </c>
      <c r="B137" s="102"/>
      <c r="C137" s="102"/>
      <c r="D137" s="102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5" t="s">
        <v>92</v>
      </c>
      <c r="C139" s="97"/>
      <c r="D139" s="14" t="s">
        <v>2</v>
      </c>
    </row>
    <row r="140" spans="1:4" ht="16.2" thickBot="1" x14ac:dyDescent="0.35">
      <c r="A140" s="15" t="s">
        <v>69</v>
      </c>
      <c r="B140" s="93" t="s">
        <v>70</v>
      </c>
      <c r="C140" s="94"/>
      <c r="D140" s="20">
        <f>D129</f>
        <v>313.69000000000005</v>
      </c>
    </row>
    <row r="141" spans="1:4" ht="16.2" thickBot="1" x14ac:dyDescent="0.35">
      <c r="A141" s="15" t="s">
        <v>88</v>
      </c>
      <c r="B141" s="93" t="s">
        <v>89</v>
      </c>
      <c r="C141" s="94">
        <f>C135</f>
        <v>0</v>
      </c>
      <c r="D141" s="20">
        <f>D135</f>
        <v>0</v>
      </c>
    </row>
    <row r="142" spans="1:4" ht="16.2" thickBot="1" x14ac:dyDescent="0.35">
      <c r="A142" s="95" t="s">
        <v>13</v>
      </c>
      <c r="B142" s="96"/>
      <c r="C142" s="97"/>
      <c r="D142" s="21">
        <f>D140+D141</f>
        <v>313.69000000000005</v>
      </c>
    </row>
    <row r="143" spans="1:4" ht="12" customHeight="1" x14ac:dyDescent="0.3"/>
    <row r="144" spans="1:4" x14ac:dyDescent="0.3">
      <c r="A144" s="98" t="s">
        <v>93</v>
      </c>
      <c r="B144" s="98"/>
      <c r="C144" s="98"/>
      <c r="D144" s="98"/>
    </row>
    <row r="145" spans="1:4" ht="6" customHeight="1" thickBot="1" x14ac:dyDescent="0.35"/>
    <row r="146" spans="1:4" ht="16.2" thickBot="1" x14ac:dyDescent="0.35">
      <c r="A146" s="13">
        <v>5</v>
      </c>
      <c r="B146" s="95" t="s">
        <v>94</v>
      </c>
      <c r="C146" s="97"/>
      <c r="D146" s="14" t="s">
        <v>2</v>
      </c>
    </row>
    <row r="147" spans="1:4" ht="16.2" thickBot="1" x14ac:dyDescent="0.35">
      <c r="A147" s="15" t="s">
        <v>3</v>
      </c>
      <c r="B147" s="93" t="s">
        <v>95</v>
      </c>
      <c r="C147" s="94"/>
      <c r="D147" s="17">
        <f>'Grupo 1 - Uniformes'!F54</f>
        <v>58.666666666666671</v>
      </c>
    </row>
    <row r="148" spans="1:4" ht="16.2" thickBot="1" x14ac:dyDescent="0.35">
      <c r="A148" s="15" t="s">
        <v>5</v>
      </c>
      <c r="B148" s="93" t="s">
        <v>96</v>
      </c>
      <c r="C148" s="94">
        <v>0</v>
      </c>
      <c r="D148" s="17">
        <v>0</v>
      </c>
    </row>
    <row r="149" spans="1:4" ht="16.2" thickBot="1" x14ac:dyDescent="0.35">
      <c r="A149" s="15" t="s">
        <v>7</v>
      </c>
      <c r="B149" s="93" t="s">
        <v>97</v>
      </c>
      <c r="C149" s="94">
        <v>0</v>
      </c>
      <c r="D149" s="17">
        <v>0</v>
      </c>
    </row>
    <row r="150" spans="1:4" ht="16.2" thickBot="1" x14ac:dyDescent="0.35">
      <c r="A150" s="95" t="s">
        <v>35</v>
      </c>
      <c r="B150" s="96"/>
      <c r="C150" s="97"/>
      <c r="D150" s="18">
        <f>SUM(D147:D149)</f>
        <v>58.666666666666671</v>
      </c>
    </row>
    <row r="151" spans="1:4" ht="12" customHeight="1" x14ac:dyDescent="0.3"/>
    <row r="152" spans="1:4" x14ac:dyDescent="0.3">
      <c r="A152" s="98" t="s">
        <v>98</v>
      </c>
      <c r="B152" s="98"/>
      <c r="C152" s="98"/>
      <c r="D152" s="98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'Grupo 1 - Servente de Limpeza'!C156</f>
        <v>1.8610000000000002E-2</v>
      </c>
      <c r="D155" s="17">
        <f>ROUND(D174*C155,2)</f>
        <v>79.040000000000006</v>
      </c>
    </row>
    <row r="156" spans="1:4" ht="16.2" thickBot="1" x14ac:dyDescent="0.35">
      <c r="A156" s="15" t="s">
        <v>5</v>
      </c>
      <c r="B156" s="16" t="s">
        <v>101</v>
      </c>
      <c r="C156" s="29">
        <f>'Grupo 1 - Servente de Limpeza'!C157</f>
        <v>0.01</v>
      </c>
      <c r="D156" s="17">
        <f>ROUND((D174+D155)*C156,2)</f>
        <v>43.26</v>
      </c>
    </row>
    <row r="157" spans="1:4" ht="16.2" thickBot="1" x14ac:dyDescent="0.35">
      <c r="A157" s="99" t="s">
        <v>7</v>
      </c>
      <c r="B157" s="16" t="s">
        <v>102</v>
      </c>
      <c r="C157" s="29">
        <f>C158+C161+C162</f>
        <v>0.1082</v>
      </c>
      <c r="D157" s="17">
        <f>D158+D161+D162</f>
        <v>530.11</v>
      </c>
    </row>
    <row r="158" spans="1:4" ht="16.2" thickBot="1" x14ac:dyDescent="0.35">
      <c r="A158" s="100"/>
      <c r="B158" s="16" t="s">
        <v>103</v>
      </c>
      <c r="C158" s="29">
        <f>C159+C160</f>
        <v>5.8200000000000002E-2</v>
      </c>
      <c r="D158" s="17">
        <f>D159+D160</f>
        <v>285.14</v>
      </c>
    </row>
    <row r="159" spans="1:4" ht="16.2" thickBot="1" x14ac:dyDescent="0.35">
      <c r="A159" s="100"/>
      <c r="B159" s="16" t="s">
        <v>104</v>
      </c>
      <c r="C159" s="29">
        <f>'Grupo 1 - Servente de Limpeza'!C160</f>
        <v>1.06E-2</v>
      </c>
      <c r="D159" s="17">
        <f>ROUND((($D$174+$D$155+$D$156)/(1-$C$157))*C159,2)</f>
        <v>51.93</v>
      </c>
    </row>
    <row r="160" spans="1:4" ht="16.2" thickBot="1" x14ac:dyDescent="0.35">
      <c r="A160" s="100"/>
      <c r="B160" s="16" t="s">
        <v>105</v>
      </c>
      <c r="C160" s="29">
        <f>'Grupo 1 - Servente de Limpeza'!C161</f>
        <v>4.7600000000000003E-2</v>
      </c>
      <c r="D160" s="17">
        <f>ROUND((($D$174+$D$155+$D$156)/(1-$C$157))*C160,2)</f>
        <v>233.21</v>
      </c>
    </row>
    <row r="161" spans="1:6" ht="16.2" thickBot="1" x14ac:dyDescent="0.35">
      <c r="A161" s="100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100"/>
      <c r="B162" s="16" t="s">
        <v>107</v>
      </c>
      <c r="C162" s="29">
        <f>C163</f>
        <v>0.05</v>
      </c>
      <c r="D162" s="17">
        <f>D163</f>
        <v>244.97</v>
      </c>
    </row>
    <row r="163" spans="1:6" ht="16.2" thickBot="1" x14ac:dyDescent="0.35">
      <c r="A163" s="101"/>
      <c r="B163" s="16" t="s">
        <v>108</v>
      </c>
      <c r="C163" s="29">
        <f>'Grupo 1 - Servente de Limpeza'!C164</f>
        <v>0.05</v>
      </c>
      <c r="D163" s="17">
        <f>ROUND((($D$174+$D$155+$D$156)/(1-$C$157))*C163,2)</f>
        <v>244.97</v>
      </c>
    </row>
    <row r="164" spans="1:6" ht="16.2" thickBot="1" x14ac:dyDescent="0.35">
      <c r="A164" s="95" t="s">
        <v>35</v>
      </c>
      <c r="B164" s="97"/>
      <c r="C164" s="30">
        <f>C155+C156+C157</f>
        <v>0.13681000000000001</v>
      </c>
      <c r="D164" s="18">
        <f>D155+D156+D157</f>
        <v>652.41000000000008</v>
      </c>
    </row>
    <row r="165" spans="1:6" ht="12" customHeight="1" x14ac:dyDescent="0.3">
      <c r="F165" s="31"/>
    </row>
    <row r="166" spans="1:6" x14ac:dyDescent="0.3">
      <c r="A166" s="98" t="s">
        <v>153</v>
      </c>
      <c r="B166" s="98"/>
      <c r="C166" s="98"/>
      <c r="D166" s="98"/>
    </row>
    <row r="167" spans="1:6" ht="6" customHeight="1" thickBot="1" x14ac:dyDescent="0.35"/>
    <row r="168" spans="1:6" ht="16.2" thickBot="1" x14ac:dyDescent="0.35">
      <c r="A168" s="13"/>
      <c r="B168" s="95" t="s">
        <v>109</v>
      </c>
      <c r="C168" s="97"/>
      <c r="D168" s="14" t="s">
        <v>2</v>
      </c>
    </row>
    <row r="169" spans="1:6" ht="16.2" thickBot="1" x14ac:dyDescent="0.35">
      <c r="A169" s="32" t="s">
        <v>3</v>
      </c>
      <c r="B169" s="93" t="s">
        <v>0</v>
      </c>
      <c r="C169" s="94"/>
      <c r="D169" s="20">
        <f>D27</f>
        <v>1515.92</v>
      </c>
    </row>
    <row r="170" spans="1:6" ht="16.2" thickBot="1" x14ac:dyDescent="0.35">
      <c r="A170" s="32" t="s">
        <v>5</v>
      </c>
      <c r="B170" s="93" t="s">
        <v>14</v>
      </c>
      <c r="C170" s="94">
        <f>C78</f>
        <v>0</v>
      </c>
      <c r="D170" s="20">
        <f>D78</f>
        <v>2300.8200000000002</v>
      </c>
    </row>
    <row r="171" spans="1:6" ht="16.2" thickBot="1" x14ac:dyDescent="0.35">
      <c r="A171" s="32" t="s">
        <v>7</v>
      </c>
      <c r="B171" s="93" t="s">
        <v>110</v>
      </c>
      <c r="C171" s="94">
        <f>C110</f>
        <v>0</v>
      </c>
      <c r="D171" s="20">
        <f>D110</f>
        <v>57.915582000000001</v>
      </c>
    </row>
    <row r="172" spans="1:6" ht="16.2" thickBot="1" x14ac:dyDescent="0.35">
      <c r="A172" s="32" t="s">
        <v>9</v>
      </c>
      <c r="B172" s="93" t="s">
        <v>67</v>
      </c>
      <c r="C172" s="94">
        <f>C142</f>
        <v>0</v>
      </c>
      <c r="D172" s="20">
        <f>D142</f>
        <v>313.69000000000005</v>
      </c>
    </row>
    <row r="173" spans="1:6" ht="16.2" thickBot="1" x14ac:dyDescent="0.35">
      <c r="A173" s="32" t="s">
        <v>11</v>
      </c>
      <c r="B173" s="93" t="s">
        <v>93</v>
      </c>
      <c r="C173" s="94">
        <f>C150</f>
        <v>0</v>
      </c>
      <c r="D173" s="17">
        <f>D150</f>
        <v>58.666666666666671</v>
      </c>
    </row>
    <row r="174" spans="1:6" ht="16.5" customHeight="1" thickBot="1" x14ac:dyDescent="0.35">
      <c r="A174" s="95" t="s">
        <v>154</v>
      </c>
      <c r="B174" s="96"/>
      <c r="C174" s="97"/>
      <c r="D174" s="21">
        <f>SUM(D169:D173)</f>
        <v>4247.0122486666669</v>
      </c>
    </row>
    <row r="175" spans="1:6" ht="16.2" thickBot="1" x14ac:dyDescent="0.35">
      <c r="A175" s="32" t="s">
        <v>28</v>
      </c>
      <c r="B175" s="93" t="s">
        <v>111</v>
      </c>
      <c r="C175" s="94">
        <f>D164</f>
        <v>652.41000000000008</v>
      </c>
      <c r="D175" s="20">
        <f>D164</f>
        <v>652.41000000000008</v>
      </c>
    </row>
    <row r="176" spans="1:6" ht="16.5" customHeight="1" thickBot="1" x14ac:dyDescent="0.35">
      <c r="A176" s="95" t="s">
        <v>112</v>
      </c>
      <c r="B176" s="96"/>
      <c r="C176" s="97"/>
      <c r="D176" s="21">
        <f>D174+D175</f>
        <v>4899.4222486666667</v>
      </c>
    </row>
    <row r="177" spans="1:4" ht="16.5" customHeight="1" thickBot="1" x14ac:dyDescent="0.35">
      <c r="A177" s="95" t="s">
        <v>175</v>
      </c>
      <c r="B177" s="96"/>
      <c r="C177" s="97"/>
      <c r="D177" s="21">
        <f>D176/220</f>
        <v>22.270101130303029</v>
      </c>
    </row>
  </sheetData>
  <mergeCells count="108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77:C177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D4E67-E368-4532-8432-972BF3E25110}">
  <sheetPr>
    <pageSetUpPr fitToPage="1"/>
  </sheetPr>
  <dimension ref="A1:F176"/>
  <sheetViews>
    <sheetView view="pageBreakPreview" zoomScale="60" zoomScaleNormal="100" workbookViewId="0">
      <selection activeCell="C7" sqref="C7:D7"/>
    </sheetView>
  </sheetViews>
  <sheetFormatPr defaultColWidth="9.21875" defaultRowHeight="15.6" x14ac:dyDescent="0.3"/>
  <cols>
    <col min="1" max="1" width="9.21875" style="10"/>
    <col min="2" max="2" width="72.21875" style="10" customWidth="1"/>
    <col min="3" max="3" width="19.21875" style="10" customWidth="1"/>
    <col min="4" max="4" width="14.21875" style="10" customWidth="1"/>
    <col min="5" max="5" width="12" style="10" customWidth="1"/>
    <col min="6" max="6" width="15.21875" style="10" customWidth="1"/>
    <col min="7" max="16384" width="9.21875" style="10"/>
  </cols>
  <sheetData>
    <row r="1" spans="1:5" x14ac:dyDescent="0.3">
      <c r="A1" s="86" t="s">
        <v>167</v>
      </c>
      <c r="B1" s="86"/>
      <c r="C1" s="86"/>
      <c r="D1" s="86"/>
    </row>
    <row r="2" spans="1:5" ht="12" customHeight="1" x14ac:dyDescent="0.3"/>
    <row r="3" spans="1:5" x14ac:dyDescent="0.3">
      <c r="A3" s="98" t="s">
        <v>113</v>
      </c>
      <c r="B3" s="98"/>
      <c r="C3" s="98"/>
      <c r="D3" s="98"/>
    </row>
    <row r="4" spans="1:5" ht="6" customHeight="1" thickBot="1" x14ac:dyDescent="0.35">
      <c r="C4" s="11"/>
      <c r="D4" s="11"/>
    </row>
    <row r="5" spans="1:5" ht="16.2" thickBot="1" x14ac:dyDescent="0.35">
      <c r="A5" s="103" t="s">
        <v>114</v>
      </c>
      <c r="B5" s="103"/>
      <c r="C5" s="104" t="s">
        <v>126</v>
      </c>
      <c r="D5" s="106"/>
      <c r="E5" s="12"/>
    </row>
    <row r="6" spans="1:5" ht="16.2" thickBot="1" x14ac:dyDescent="0.35">
      <c r="A6" s="103" t="s">
        <v>115</v>
      </c>
      <c r="B6" s="103"/>
      <c r="C6" s="104" t="str">
        <f>'Grupo 1 - Servente de Limpeza'!C6</f>
        <v>DF00037/2023</v>
      </c>
      <c r="D6" s="105"/>
    </row>
    <row r="7" spans="1:5" ht="16.2" thickBot="1" x14ac:dyDescent="0.35">
      <c r="A7" s="103" t="s">
        <v>116</v>
      </c>
      <c r="B7" s="103"/>
      <c r="C7" s="104">
        <v>30</v>
      </c>
      <c r="D7" s="105"/>
    </row>
    <row r="8" spans="1:5" ht="12" customHeight="1" x14ac:dyDescent="0.3"/>
    <row r="9" spans="1:5" x14ac:dyDescent="0.3">
      <c r="A9" s="98" t="s">
        <v>117</v>
      </c>
      <c r="B9" s="98"/>
      <c r="C9" s="98"/>
      <c r="D9" s="98"/>
    </row>
    <row r="10" spans="1:5" ht="6" customHeight="1" thickBot="1" x14ac:dyDescent="0.35"/>
    <row r="11" spans="1:5" ht="16.2" thickBot="1" x14ac:dyDescent="0.35">
      <c r="A11" s="103" t="s">
        <v>118</v>
      </c>
      <c r="B11" s="103"/>
      <c r="C11" s="104" t="s">
        <v>168</v>
      </c>
      <c r="D11" s="105"/>
    </row>
    <row r="12" spans="1:5" ht="16.2" thickBot="1" x14ac:dyDescent="0.35">
      <c r="A12" s="103" t="s">
        <v>119</v>
      </c>
      <c r="B12" s="103"/>
      <c r="C12" s="104" t="s">
        <v>125</v>
      </c>
      <c r="D12" s="105"/>
    </row>
    <row r="13" spans="1:5" ht="16.2" thickBot="1" x14ac:dyDescent="0.35">
      <c r="A13" s="103" t="s">
        <v>120</v>
      </c>
      <c r="B13" s="103"/>
      <c r="C13" s="104">
        <v>1</v>
      </c>
      <c r="D13" s="105"/>
    </row>
    <row r="14" spans="1:5" ht="16.2" thickBot="1" x14ac:dyDescent="0.35">
      <c r="A14" s="103" t="s">
        <v>123</v>
      </c>
      <c r="B14" s="103"/>
      <c r="C14" s="104" t="s">
        <v>169</v>
      </c>
      <c r="D14" s="105"/>
    </row>
    <row r="15" spans="1:5" ht="16.2" thickBot="1" x14ac:dyDescent="0.35">
      <c r="A15" s="103" t="s">
        <v>121</v>
      </c>
      <c r="B15" s="103"/>
      <c r="C15" s="104" t="s">
        <v>170</v>
      </c>
      <c r="D15" s="105"/>
    </row>
    <row r="16" spans="1:5" ht="16.2" thickBot="1" x14ac:dyDescent="0.35">
      <c r="A16" s="103" t="s">
        <v>122</v>
      </c>
      <c r="B16" s="103"/>
      <c r="C16" s="107">
        <v>2997.58</v>
      </c>
      <c r="D16" s="108"/>
    </row>
    <row r="17" spans="1:5" ht="16.2" thickBot="1" x14ac:dyDescent="0.35">
      <c r="A17" s="103" t="s">
        <v>124</v>
      </c>
      <c r="B17" s="103"/>
      <c r="C17" s="109">
        <v>44927</v>
      </c>
      <c r="D17" s="110"/>
      <c r="E17" s="12"/>
    </row>
    <row r="18" spans="1:5" ht="12" customHeight="1" x14ac:dyDescent="0.3"/>
    <row r="19" spans="1:5" x14ac:dyDescent="0.3">
      <c r="A19" s="98" t="s">
        <v>0</v>
      </c>
      <c r="B19" s="98"/>
      <c r="C19" s="98"/>
      <c r="D19" s="98"/>
    </row>
    <row r="20" spans="1:5" ht="6" customHeight="1" thickBot="1" x14ac:dyDescent="0.35"/>
    <row r="21" spans="1:5" ht="16.2" thickBot="1" x14ac:dyDescent="0.35">
      <c r="A21" s="13">
        <v>1</v>
      </c>
      <c r="B21" s="95" t="s">
        <v>1</v>
      </c>
      <c r="C21" s="97"/>
      <c r="D21" s="14" t="s">
        <v>2</v>
      </c>
    </row>
    <row r="22" spans="1:5" ht="16.2" thickBot="1" x14ac:dyDescent="0.35">
      <c r="A22" s="15" t="s">
        <v>3</v>
      </c>
      <c r="B22" s="93" t="s">
        <v>4</v>
      </c>
      <c r="C22" s="94"/>
      <c r="D22" s="17">
        <f>C16</f>
        <v>2997.58</v>
      </c>
    </row>
    <row r="23" spans="1:5" ht="16.2" thickBot="1" x14ac:dyDescent="0.35">
      <c r="A23" s="15" t="s">
        <v>5</v>
      </c>
      <c r="B23" s="93" t="s">
        <v>6</v>
      </c>
      <c r="C23" s="94">
        <v>0</v>
      </c>
      <c r="D23" s="17">
        <v>0</v>
      </c>
    </row>
    <row r="24" spans="1:5" ht="16.2" thickBot="1" x14ac:dyDescent="0.35">
      <c r="A24" s="15" t="s">
        <v>7</v>
      </c>
      <c r="B24" s="93" t="s">
        <v>8</v>
      </c>
      <c r="C24" s="94">
        <v>0</v>
      </c>
      <c r="D24" s="17">
        <v>0</v>
      </c>
    </row>
    <row r="25" spans="1:5" ht="16.2" thickBot="1" x14ac:dyDescent="0.35">
      <c r="A25" s="15" t="s">
        <v>9</v>
      </c>
      <c r="B25" s="93" t="s">
        <v>10</v>
      </c>
      <c r="C25" s="94">
        <v>0</v>
      </c>
      <c r="D25" s="17">
        <v>0</v>
      </c>
    </row>
    <row r="26" spans="1:5" ht="16.2" thickBot="1" x14ac:dyDescent="0.35">
      <c r="A26" s="15" t="s">
        <v>11</v>
      </c>
      <c r="B26" s="93" t="s">
        <v>12</v>
      </c>
      <c r="C26" s="94">
        <v>0</v>
      </c>
      <c r="D26" s="17">
        <v>0</v>
      </c>
    </row>
    <row r="27" spans="1:5" ht="16.2" thickBot="1" x14ac:dyDescent="0.35">
      <c r="A27" s="95" t="s">
        <v>13</v>
      </c>
      <c r="B27" s="96"/>
      <c r="C27" s="97"/>
      <c r="D27" s="18">
        <f>SUM(D22:D26)</f>
        <v>2997.58</v>
      </c>
    </row>
    <row r="28" spans="1:5" ht="12" customHeight="1" x14ac:dyDescent="0.3"/>
    <row r="29" spans="1:5" x14ac:dyDescent="0.3">
      <c r="A29" s="98" t="s">
        <v>14</v>
      </c>
      <c r="B29" s="98"/>
      <c r="C29" s="98"/>
      <c r="D29" s="98"/>
    </row>
    <row r="30" spans="1:5" ht="6" customHeight="1" x14ac:dyDescent="0.3">
      <c r="A30" s="19"/>
    </row>
    <row r="31" spans="1:5" x14ac:dyDescent="0.3">
      <c r="A31" s="102" t="s">
        <v>15</v>
      </c>
      <c r="B31" s="102"/>
      <c r="C31" s="102"/>
      <c r="D31" s="102"/>
    </row>
    <row r="32" spans="1:5" ht="6" customHeight="1" thickBot="1" x14ac:dyDescent="0.35"/>
    <row r="33" spans="1:4" ht="16.2" thickBot="1" x14ac:dyDescent="0.35">
      <c r="A33" s="13" t="s">
        <v>16</v>
      </c>
      <c r="B33" s="95" t="s">
        <v>46</v>
      </c>
      <c r="C33" s="97"/>
      <c r="D33" s="14" t="s">
        <v>2</v>
      </c>
    </row>
    <row r="34" spans="1:4" ht="16.2" thickBot="1" x14ac:dyDescent="0.35">
      <c r="A34" s="15" t="s">
        <v>3</v>
      </c>
      <c r="B34" s="93" t="s">
        <v>17</v>
      </c>
      <c r="C34" s="94"/>
      <c r="D34" s="20">
        <f>ROUND(D27*0.0833,2)</f>
        <v>249.7</v>
      </c>
    </row>
    <row r="35" spans="1:4" ht="16.2" thickBot="1" x14ac:dyDescent="0.35">
      <c r="A35" s="15" t="s">
        <v>5</v>
      </c>
      <c r="B35" s="93" t="s">
        <v>18</v>
      </c>
      <c r="C35" s="94">
        <f>ROUND(C27*0.0833*0.3333,2)</f>
        <v>0</v>
      </c>
      <c r="D35" s="20">
        <f>ROUND(D27*0.0833*0.3333,2)</f>
        <v>83.22</v>
      </c>
    </row>
    <row r="36" spans="1:4" ht="16.2" thickBot="1" x14ac:dyDescent="0.35">
      <c r="A36" s="95" t="s">
        <v>13</v>
      </c>
      <c r="B36" s="96"/>
      <c r="C36" s="97"/>
      <c r="D36" s="21">
        <f>D34+D35</f>
        <v>332.91999999999996</v>
      </c>
    </row>
    <row r="37" spans="1:4" ht="6" customHeight="1" x14ac:dyDescent="0.3"/>
    <row r="38" spans="1:4" ht="32.25" customHeight="1" x14ac:dyDescent="0.3">
      <c r="A38" s="111" t="s">
        <v>19</v>
      </c>
      <c r="B38" s="111"/>
      <c r="C38" s="111"/>
      <c r="D38" s="111"/>
    </row>
    <row r="39" spans="1:4" ht="6" customHeight="1" thickBot="1" x14ac:dyDescent="0.35"/>
    <row r="40" spans="1:4" ht="16.2" thickBot="1" x14ac:dyDescent="0.35">
      <c r="A40" s="13" t="s">
        <v>20</v>
      </c>
      <c r="B40" s="14" t="s">
        <v>21</v>
      </c>
      <c r="C40" s="14" t="s">
        <v>22</v>
      </c>
      <c r="D40" s="14" t="s">
        <v>2</v>
      </c>
    </row>
    <row r="41" spans="1:4" ht="16.2" thickBot="1" x14ac:dyDescent="0.35">
      <c r="A41" s="15" t="s">
        <v>3</v>
      </c>
      <c r="B41" s="16" t="s">
        <v>23</v>
      </c>
      <c r="C41" s="22">
        <f>'Grupo 1 - Servente de Limpeza'!C41</f>
        <v>0.2</v>
      </c>
      <c r="D41" s="17">
        <f>ROUND(($D$27+$D$36)*C41,2)</f>
        <v>666.1</v>
      </c>
    </row>
    <row r="42" spans="1:4" ht="16.2" thickBot="1" x14ac:dyDescent="0.35">
      <c r="A42" s="15" t="s">
        <v>5</v>
      </c>
      <c r="B42" s="16" t="s">
        <v>24</v>
      </c>
      <c r="C42" s="22">
        <f>'Grupo 1 - Servente de Limpeza'!C42</f>
        <v>2.5000000000000001E-2</v>
      </c>
      <c r="D42" s="17">
        <f t="shared" ref="D42:D49" si="0">ROUND(($D$27+$D$36)*C42,2)</f>
        <v>83.26</v>
      </c>
    </row>
    <row r="43" spans="1:4" ht="16.2" thickBot="1" x14ac:dyDescent="0.35">
      <c r="A43" s="15" t="s">
        <v>7</v>
      </c>
      <c r="B43" s="16" t="s">
        <v>25</v>
      </c>
      <c r="C43" s="22">
        <f>'Grupo 1 - Servente de Limpeza'!C43</f>
        <v>0.02</v>
      </c>
      <c r="D43" s="17">
        <f t="shared" si="0"/>
        <v>66.61</v>
      </c>
    </row>
    <row r="44" spans="1:4" ht="16.2" thickBot="1" x14ac:dyDescent="0.35">
      <c r="A44" s="15" t="s">
        <v>9</v>
      </c>
      <c r="B44" s="16" t="s">
        <v>26</v>
      </c>
      <c r="C44" s="22">
        <f>'Grupo 1 - Servente de Limpeza'!C44</f>
        <v>1.4999999999999999E-2</v>
      </c>
      <c r="D44" s="17">
        <f t="shared" si="0"/>
        <v>49.96</v>
      </c>
    </row>
    <row r="45" spans="1:4" ht="16.2" thickBot="1" x14ac:dyDescent="0.35">
      <c r="A45" s="15" t="s">
        <v>11</v>
      </c>
      <c r="B45" s="16" t="s">
        <v>27</v>
      </c>
      <c r="C45" s="22">
        <f>'Grupo 1 - Servente de Limpeza'!C45</f>
        <v>0.01</v>
      </c>
      <c r="D45" s="17">
        <f t="shared" si="0"/>
        <v>33.31</v>
      </c>
    </row>
    <row r="46" spans="1:4" ht="16.2" thickBot="1" x14ac:dyDescent="0.35">
      <c r="A46" s="15" t="s">
        <v>28</v>
      </c>
      <c r="B46" s="16" t="s">
        <v>29</v>
      </c>
      <c r="C46" s="22">
        <f>'Grupo 1 - Servente de Limpeza'!C46</f>
        <v>6.0000000000000001E-3</v>
      </c>
      <c r="D46" s="17">
        <f t="shared" si="0"/>
        <v>19.98</v>
      </c>
    </row>
    <row r="47" spans="1:4" ht="16.2" thickBot="1" x14ac:dyDescent="0.35">
      <c r="A47" s="15" t="s">
        <v>30</v>
      </c>
      <c r="B47" s="16" t="s">
        <v>31</v>
      </c>
      <c r="C47" s="22">
        <f>'Grupo 1 - Servente de Limpeza'!C47</f>
        <v>2E-3</v>
      </c>
      <c r="D47" s="17">
        <f t="shared" si="0"/>
        <v>6.66</v>
      </c>
    </row>
    <row r="48" spans="1:4" ht="16.2" thickBot="1" x14ac:dyDescent="0.35">
      <c r="A48" s="95" t="s">
        <v>32</v>
      </c>
      <c r="B48" s="97"/>
      <c r="C48" s="23">
        <f>SUM(C41:C47)</f>
        <v>0.27800000000000002</v>
      </c>
      <c r="D48" s="18">
        <f>SUM(D41:D47)</f>
        <v>925.88</v>
      </c>
    </row>
    <row r="49" spans="1:4" ht="16.2" thickBot="1" x14ac:dyDescent="0.35">
      <c r="A49" s="15" t="s">
        <v>33</v>
      </c>
      <c r="B49" s="16" t="s">
        <v>34</v>
      </c>
      <c r="C49" s="22">
        <f>'Grupo 1 - Servente de Limpeza'!C49</f>
        <v>0.08</v>
      </c>
      <c r="D49" s="17">
        <f t="shared" si="0"/>
        <v>266.44</v>
      </c>
    </row>
    <row r="50" spans="1:4" ht="16.2" thickBot="1" x14ac:dyDescent="0.35">
      <c r="A50" s="95" t="s">
        <v>35</v>
      </c>
      <c r="B50" s="97"/>
      <c r="C50" s="23">
        <f>C48+C49</f>
        <v>0.35800000000000004</v>
      </c>
      <c r="D50" s="18">
        <f>D48+D49</f>
        <v>1192.32</v>
      </c>
    </row>
    <row r="51" spans="1:4" ht="6" customHeight="1" x14ac:dyDescent="0.3"/>
    <row r="52" spans="1:4" x14ac:dyDescent="0.3">
      <c r="A52" s="102" t="s">
        <v>36</v>
      </c>
      <c r="B52" s="102"/>
      <c r="C52" s="102"/>
      <c r="D52" s="102"/>
    </row>
    <row r="53" spans="1:4" ht="6" customHeight="1" thickBot="1" x14ac:dyDescent="0.35"/>
    <row r="54" spans="1:4" ht="31.8" thickBot="1" x14ac:dyDescent="0.35">
      <c r="A54" s="13" t="s">
        <v>37</v>
      </c>
      <c r="B54" s="14" t="s">
        <v>38</v>
      </c>
      <c r="C54" s="14" t="s">
        <v>152</v>
      </c>
      <c r="D54" s="14" t="s">
        <v>2</v>
      </c>
    </row>
    <row r="55" spans="1:4" ht="16.2" thickBot="1" x14ac:dyDescent="0.35">
      <c r="A55" s="99" t="s">
        <v>3</v>
      </c>
      <c r="B55" s="16" t="s">
        <v>39</v>
      </c>
      <c r="C55" s="17">
        <v>5.5</v>
      </c>
      <c r="D55" s="17">
        <f>ROUND(C55*2*22,2)</f>
        <v>242</v>
      </c>
    </row>
    <row r="56" spans="1:4" ht="16.2" thickBot="1" x14ac:dyDescent="0.35">
      <c r="A56" s="100"/>
      <c r="B56" s="16" t="s">
        <v>40</v>
      </c>
      <c r="C56" s="39">
        <v>0.06</v>
      </c>
      <c r="D56" s="17">
        <f>ROUND(D27*C56,2)</f>
        <v>179.85</v>
      </c>
    </row>
    <row r="57" spans="1:4" ht="16.2" thickBot="1" x14ac:dyDescent="0.35">
      <c r="A57" s="101"/>
      <c r="B57" s="24" t="s">
        <v>41</v>
      </c>
      <c r="C57" s="18" t="s">
        <v>146</v>
      </c>
      <c r="D57" s="18">
        <f>D55-D56</f>
        <v>62.150000000000006</v>
      </c>
    </row>
    <row r="58" spans="1:4" ht="16.2" thickBot="1" x14ac:dyDescent="0.35">
      <c r="A58" s="99" t="s">
        <v>5</v>
      </c>
      <c r="B58" s="16" t="s">
        <v>42</v>
      </c>
      <c r="C58" s="17">
        <v>40.5</v>
      </c>
      <c r="D58" s="17">
        <f>ROUND(C58*22,2)</f>
        <v>891</v>
      </c>
    </row>
    <row r="59" spans="1:4" ht="16.2" thickBot="1" x14ac:dyDescent="0.35">
      <c r="A59" s="100"/>
      <c r="B59" s="16" t="s">
        <v>130</v>
      </c>
      <c r="C59" s="17">
        <v>0</v>
      </c>
      <c r="D59" s="17">
        <f>C59</f>
        <v>0</v>
      </c>
    </row>
    <row r="60" spans="1:4" ht="16.2" thickBot="1" x14ac:dyDescent="0.35">
      <c r="A60" s="101"/>
      <c r="B60" s="24" t="s">
        <v>43</v>
      </c>
      <c r="C60" s="18" t="s">
        <v>146</v>
      </c>
      <c r="D60" s="18">
        <f>D58-D59</f>
        <v>891</v>
      </c>
    </row>
    <row r="61" spans="1:4" ht="16.2" thickBot="1" x14ac:dyDescent="0.35">
      <c r="A61" s="99" t="s">
        <v>7</v>
      </c>
      <c r="B61" s="16" t="s">
        <v>128</v>
      </c>
      <c r="C61" s="17">
        <v>175.76</v>
      </c>
      <c r="D61" s="17">
        <f>C61</f>
        <v>175.76</v>
      </c>
    </row>
    <row r="62" spans="1:4" ht="16.2" thickBot="1" x14ac:dyDescent="0.35">
      <c r="A62" s="100"/>
      <c r="B62" s="16" t="s">
        <v>129</v>
      </c>
      <c r="C62" s="17">
        <v>0</v>
      </c>
      <c r="D62" s="17">
        <v>0</v>
      </c>
    </row>
    <row r="63" spans="1:4" ht="16.2" thickBot="1" x14ac:dyDescent="0.35">
      <c r="A63" s="101"/>
      <c r="B63" s="24" t="s">
        <v>127</v>
      </c>
      <c r="C63" s="18" t="s">
        <v>146</v>
      </c>
      <c r="D63" s="18">
        <f>D61-D62</f>
        <v>175.76</v>
      </c>
    </row>
    <row r="64" spans="1:4" ht="16.2" thickBot="1" x14ac:dyDescent="0.35">
      <c r="A64" s="99" t="s">
        <v>9</v>
      </c>
      <c r="B64" s="16" t="s">
        <v>131</v>
      </c>
      <c r="C64" s="17">
        <v>11.92</v>
      </c>
      <c r="D64" s="17">
        <f>C64</f>
        <v>11.92</v>
      </c>
    </row>
    <row r="65" spans="1:4" ht="16.2" thickBot="1" x14ac:dyDescent="0.35">
      <c r="A65" s="100"/>
      <c r="B65" s="16" t="s">
        <v>129</v>
      </c>
      <c r="C65" s="17">
        <v>0</v>
      </c>
      <c r="D65" s="17">
        <f>C65</f>
        <v>0</v>
      </c>
    </row>
    <row r="66" spans="1:4" ht="16.2" thickBot="1" x14ac:dyDescent="0.35">
      <c r="A66" s="101"/>
      <c r="B66" s="24" t="s">
        <v>132</v>
      </c>
      <c r="C66" s="18" t="s">
        <v>146</v>
      </c>
      <c r="D66" s="18">
        <f>D64-D65</f>
        <v>11.92</v>
      </c>
    </row>
    <row r="67" spans="1:4" ht="16.2" thickBot="1" x14ac:dyDescent="0.35">
      <c r="A67" s="99" t="s">
        <v>11</v>
      </c>
      <c r="B67" s="16" t="s">
        <v>133</v>
      </c>
      <c r="C67" s="17">
        <v>2.75</v>
      </c>
      <c r="D67" s="17">
        <f>C67</f>
        <v>2.75</v>
      </c>
    </row>
    <row r="68" spans="1:4" ht="16.2" thickBot="1" x14ac:dyDescent="0.35">
      <c r="A68" s="100"/>
      <c r="B68" s="16" t="s">
        <v>40</v>
      </c>
      <c r="C68" s="17">
        <v>0</v>
      </c>
      <c r="D68" s="17">
        <v>0</v>
      </c>
    </row>
    <row r="69" spans="1:4" ht="16.2" thickBot="1" x14ac:dyDescent="0.35">
      <c r="A69" s="101"/>
      <c r="B69" s="24" t="s">
        <v>134</v>
      </c>
      <c r="C69" s="18" t="s">
        <v>146</v>
      </c>
      <c r="D69" s="18">
        <f>D67-D68</f>
        <v>2.75</v>
      </c>
    </row>
    <row r="70" spans="1:4" ht="16.2" thickBot="1" x14ac:dyDescent="0.35">
      <c r="A70" s="95" t="s">
        <v>13</v>
      </c>
      <c r="B70" s="96"/>
      <c r="C70" s="97"/>
      <c r="D70" s="18">
        <f>D57+D60+D63+D66+D69</f>
        <v>1143.58</v>
      </c>
    </row>
    <row r="71" spans="1:4" ht="6" customHeight="1" x14ac:dyDescent="0.3"/>
    <row r="72" spans="1:4" x14ac:dyDescent="0.3">
      <c r="A72" s="102" t="s">
        <v>44</v>
      </c>
      <c r="B72" s="102"/>
      <c r="C72" s="102"/>
      <c r="D72" s="102"/>
    </row>
    <row r="73" spans="1:4" ht="6" customHeight="1" thickBot="1" x14ac:dyDescent="0.35"/>
    <row r="74" spans="1:4" ht="16.2" thickBot="1" x14ac:dyDescent="0.35">
      <c r="A74" s="13">
        <v>2</v>
      </c>
      <c r="B74" s="95" t="s">
        <v>45</v>
      </c>
      <c r="C74" s="97"/>
      <c r="D74" s="14" t="s">
        <v>2</v>
      </c>
    </row>
    <row r="75" spans="1:4" ht="16.2" thickBot="1" x14ac:dyDescent="0.35">
      <c r="A75" s="15" t="s">
        <v>16</v>
      </c>
      <c r="B75" s="93" t="s">
        <v>46</v>
      </c>
      <c r="C75" s="94"/>
      <c r="D75" s="20">
        <f>D36</f>
        <v>332.91999999999996</v>
      </c>
    </row>
    <row r="76" spans="1:4" ht="16.2" thickBot="1" x14ac:dyDescent="0.35">
      <c r="A76" s="15" t="s">
        <v>20</v>
      </c>
      <c r="B76" s="93" t="s">
        <v>21</v>
      </c>
      <c r="C76" s="94">
        <f>D50</f>
        <v>1192.32</v>
      </c>
      <c r="D76" s="20">
        <f>D50</f>
        <v>1192.32</v>
      </c>
    </row>
    <row r="77" spans="1:4" ht="16.2" thickBot="1" x14ac:dyDescent="0.35">
      <c r="A77" s="15" t="s">
        <v>37</v>
      </c>
      <c r="B77" s="93" t="s">
        <v>38</v>
      </c>
      <c r="C77" s="94">
        <f>C70</f>
        <v>0</v>
      </c>
      <c r="D77" s="20">
        <f>D70</f>
        <v>1143.58</v>
      </c>
    </row>
    <row r="78" spans="1:4" ht="16.2" thickBot="1" x14ac:dyDescent="0.35">
      <c r="A78" s="95" t="s">
        <v>13</v>
      </c>
      <c r="B78" s="96"/>
      <c r="C78" s="97"/>
      <c r="D78" s="21">
        <f>SUM(D75:D77)</f>
        <v>2668.8199999999997</v>
      </c>
    </row>
    <row r="79" spans="1:4" ht="12" customHeight="1" x14ac:dyDescent="0.3">
      <c r="A79" s="25"/>
    </row>
    <row r="80" spans="1:4" x14ac:dyDescent="0.3">
      <c r="A80" s="98" t="s">
        <v>47</v>
      </c>
      <c r="B80" s="98"/>
      <c r="C80" s="98"/>
      <c r="D80" s="98"/>
    </row>
    <row r="81" spans="1:4" ht="6" customHeight="1" x14ac:dyDescent="0.3"/>
    <row r="82" spans="1:4" x14ac:dyDescent="0.3">
      <c r="A82" s="102" t="s">
        <v>48</v>
      </c>
      <c r="B82" s="102"/>
      <c r="C82" s="102"/>
      <c r="D82" s="102"/>
    </row>
    <row r="83" spans="1:4" ht="6" customHeight="1" thickBot="1" x14ac:dyDescent="0.35"/>
    <row r="84" spans="1:4" ht="16.2" thickBot="1" x14ac:dyDescent="0.35">
      <c r="A84" s="13" t="s">
        <v>49</v>
      </c>
      <c r="B84" s="95" t="s">
        <v>50</v>
      </c>
      <c r="C84" s="97"/>
      <c r="D84" s="14" t="s">
        <v>2</v>
      </c>
    </row>
    <row r="85" spans="1:4" ht="16.2" thickBot="1" x14ac:dyDescent="0.35">
      <c r="A85" s="15" t="s">
        <v>3</v>
      </c>
      <c r="B85" s="93" t="s">
        <v>50</v>
      </c>
      <c r="C85" s="94"/>
      <c r="D85" s="20">
        <f>ROUND(((D27+D78-D49)/12)*0.1656*0.5,2)</f>
        <v>37.26</v>
      </c>
    </row>
    <row r="86" spans="1:4" ht="16.2" thickBot="1" x14ac:dyDescent="0.35">
      <c r="A86" s="15" t="s">
        <v>5</v>
      </c>
      <c r="B86" s="93" t="s">
        <v>51</v>
      </c>
      <c r="C86" s="94"/>
      <c r="D86" s="20">
        <f>ROUND((D27+D36)*0.08*0.4*0.1656*0.5,2)</f>
        <v>8.82</v>
      </c>
    </row>
    <row r="87" spans="1:4" ht="16.2" thickBot="1" x14ac:dyDescent="0.35">
      <c r="A87" s="95" t="s">
        <v>13</v>
      </c>
      <c r="B87" s="96"/>
      <c r="C87" s="97"/>
      <c r="D87" s="21">
        <f>D85+D86</f>
        <v>46.08</v>
      </c>
    </row>
    <row r="88" spans="1:4" ht="6" customHeight="1" x14ac:dyDescent="0.3"/>
    <row r="89" spans="1:4" x14ac:dyDescent="0.3">
      <c r="A89" s="102" t="s">
        <v>52</v>
      </c>
      <c r="B89" s="102"/>
      <c r="C89" s="102"/>
      <c r="D89" s="102"/>
    </row>
    <row r="90" spans="1:4" ht="6" customHeight="1" thickBot="1" x14ac:dyDescent="0.35"/>
    <row r="91" spans="1:4" ht="16.2" thickBot="1" x14ac:dyDescent="0.35">
      <c r="A91" s="13" t="s">
        <v>53</v>
      </c>
      <c r="B91" s="95" t="s">
        <v>54</v>
      </c>
      <c r="C91" s="97"/>
      <c r="D91" s="14" t="s">
        <v>2</v>
      </c>
    </row>
    <row r="92" spans="1:4" ht="16.2" thickBot="1" x14ac:dyDescent="0.35">
      <c r="A92" s="15" t="s">
        <v>3</v>
      </c>
      <c r="B92" s="93" t="s">
        <v>54</v>
      </c>
      <c r="C92" s="94"/>
      <c r="D92" s="20">
        <f>ROUND(((D27+D78)/12)*0.1656*0.5,2)</f>
        <v>39.1</v>
      </c>
    </row>
    <row r="93" spans="1:4" ht="16.2" thickBot="1" x14ac:dyDescent="0.35">
      <c r="A93" s="15" t="s">
        <v>5</v>
      </c>
      <c r="B93" s="93" t="s">
        <v>55</v>
      </c>
      <c r="C93" s="94"/>
      <c r="D93" s="20">
        <f>ROUND((D27+D36)*0.08*0.4*0.1656*0.5,2)</f>
        <v>8.82</v>
      </c>
    </row>
    <row r="94" spans="1:4" ht="16.2" thickBot="1" x14ac:dyDescent="0.35">
      <c r="A94" s="95" t="s">
        <v>13</v>
      </c>
      <c r="B94" s="96"/>
      <c r="C94" s="97"/>
      <c r="D94" s="21">
        <f>D92+D93</f>
        <v>47.92</v>
      </c>
    </row>
    <row r="95" spans="1:4" ht="6" customHeight="1" x14ac:dyDescent="0.3"/>
    <row r="96" spans="1:4" x14ac:dyDescent="0.3">
      <c r="A96" s="102" t="s">
        <v>56</v>
      </c>
      <c r="B96" s="102"/>
      <c r="C96" s="102"/>
      <c r="D96" s="102"/>
    </row>
    <row r="97" spans="1:4" ht="6" customHeight="1" thickBot="1" x14ac:dyDescent="0.35"/>
    <row r="98" spans="1:4" ht="16.2" thickBot="1" x14ac:dyDescent="0.35">
      <c r="A98" s="13" t="s">
        <v>66</v>
      </c>
      <c r="B98" s="95" t="s">
        <v>57</v>
      </c>
      <c r="C98" s="97"/>
      <c r="D98" s="14" t="s">
        <v>2</v>
      </c>
    </row>
    <row r="99" spans="1:4" ht="16.2" thickBot="1" x14ac:dyDescent="0.35">
      <c r="A99" s="15" t="s">
        <v>3</v>
      </c>
      <c r="B99" s="93" t="s">
        <v>58</v>
      </c>
      <c r="C99" s="94"/>
      <c r="D99" s="26">
        <f>-D87</f>
        <v>-46.08</v>
      </c>
    </row>
    <row r="100" spans="1:4" ht="16.2" thickBot="1" x14ac:dyDescent="0.35">
      <c r="A100" s="15" t="s">
        <v>5</v>
      </c>
      <c r="B100" s="93" t="s">
        <v>59</v>
      </c>
      <c r="C100" s="94"/>
      <c r="D100" s="26">
        <f>-D94</f>
        <v>-47.92</v>
      </c>
    </row>
    <row r="101" spans="1:4" ht="16.5" customHeight="1" thickBot="1" x14ac:dyDescent="0.35">
      <c r="A101" s="95" t="s">
        <v>60</v>
      </c>
      <c r="B101" s="96"/>
      <c r="C101" s="97"/>
      <c r="D101" s="27">
        <f>D99+D100</f>
        <v>-94</v>
      </c>
    </row>
    <row r="102" spans="1:4" ht="16.5" customHeight="1" thickBot="1" x14ac:dyDescent="0.35">
      <c r="A102" s="95" t="s">
        <v>61</v>
      </c>
      <c r="B102" s="96"/>
      <c r="C102" s="97"/>
      <c r="D102" s="27">
        <f>D101*0.0454</f>
        <v>-4.2675999999999998</v>
      </c>
    </row>
    <row r="103" spans="1:4" ht="6" customHeight="1" x14ac:dyDescent="0.3"/>
    <row r="104" spans="1:4" x14ac:dyDescent="0.3">
      <c r="A104" s="102" t="s">
        <v>62</v>
      </c>
      <c r="B104" s="102"/>
      <c r="C104" s="102"/>
      <c r="D104" s="102"/>
    </row>
    <row r="105" spans="1:4" ht="6" customHeight="1" thickBot="1" x14ac:dyDescent="0.35"/>
    <row r="106" spans="1:4" ht="16.2" thickBot="1" x14ac:dyDescent="0.35">
      <c r="A106" s="13">
        <v>3</v>
      </c>
      <c r="B106" s="95" t="s">
        <v>63</v>
      </c>
      <c r="C106" s="97"/>
      <c r="D106" s="14" t="s">
        <v>2</v>
      </c>
    </row>
    <row r="107" spans="1:4" ht="16.2" thickBot="1" x14ac:dyDescent="0.35">
      <c r="A107" s="15" t="s">
        <v>49</v>
      </c>
      <c r="B107" s="93" t="s">
        <v>64</v>
      </c>
      <c r="C107" s="94">
        <f>C87</f>
        <v>0</v>
      </c>
      <c r="D107" s="20">
        <f>D87</f>
        <v>46.08</v>
      </c>
    </row>
    <row r="108" spans="1:4" ht="16.2" thickBot="1" x14ac:dyDescent="0.35">
      <c r="A108" s="15" t="s">
        <v>53</v>
      </c>
      <c r="B108" s="93" t="s">
        <v>65</v>
      </c>
      <c r="C108" s="94">
        <f>C94</f>
        <v>0</v>
      </c>
      <c r="D108" s="20">
        <f>D94</f>
        <v>47.92</v>
      </c>
    </row>
    <row r="109" spans="1:4" ht="16.2" thickBot="1" x14ac:dyDescent="0.35">
      <c r="A109" s="15" t="s">
        <v>66</v>
      </c>
      <c r="B109" s="93" t="s">
        <v>61</v>
      </c>
      <c r="C109" s="94">
        <f>C102</f>
        <v>0</v>
      </c>
      <c r="D109" s="26">
        <f>D102</f>
        <v>-4.2675999999999998</v>
      </c>
    </row>
    <row r="110" spans="1:4" ht="16.2" thickBot="1" x14ac:dyDescent="0.35">
      <c r="A110" s="95" t="s">
        <v>13</v>
      </c>
      <c r="B110" s="96"/>
      <c r="C110" s="97"/>
      <c r="D110" s="21">
        <f>SUM(D107:D109)</f>
        <v>89.732399999999998</v>
      </c>
    </row>
    <row r="111" spans="1:4" ht="12" customHeight="1" x14ac:dyDescent="0.3"/>
    <row r="112" spans="1:4" x14ac:dyDescent="0.3">
      <c r="A112" s="98" t="s">
        <v>67</v>
      </c>
      <c r="B112" s="98"/>
      <c r="C112" s="98"/>
      <c r="D112" s="98"/>
    </row>
    <row r="113" spans="1:4" ht="6" customHeight="1" x14ac:dyDescent="0.3"/>
    <row r="114" spans="1:4" x14ac:dyDescent="0.3">
      <c r="A114" s="102" t="s">
        <v>68</v>
      </c>
      <c r="B114" s="102"/>
      <c r="C114" s="102"/>
      <c r="D114" s="33"/>
    </row>
    <row r="115" spans="1:4" ht="6" customHeight="1" thickBot="1" x14ac:dyDescent="0.35">
      <c r="A115" s="19"/>
    </row>
    <row r="116" spans="1:4" ht="16.2" thickBot="1" x14ac:dyDescent="0.35">
      <c r="A116" s="13" t="s">
        <v>69</v>
      </c>
      <c r="B116" s="14" t="s">
        <v>70</v>
      </c>
      <c r="C116" s="14" t="s">
        <v>155</v>
      </c>
      <c r="D116" s="14" t="s">
        <v>2</v>
      </c>
    </row>
    <row r="117" spans="1:4" ht="16.2" thickBot="1" x14ac:dyDescent="0.35">
      <c r="A117" s="15" t="s">
        <v>3</v>
      </c>
      <c r="B117" s="16" t="s">
        <v>71</v>
      </c>
      <c r="C117" s="29">
        <f>D117/D27</f>
        <v>0.14826293209855951</v>
      </c>
      <c r="D117" s="20">
        <f>ROUND(((($D$27+$D$78+$D$110)/22)*20.3836)/12,2)</f>
        <v>444.43</v>
      </c>
    </row>
    <row r="118" spans="1:4" ht="16.2" thickBot="1" x14ac:dyDescent="0.35">
      <c r="A118" s="15" t="s">
        <v>5</v>
      </c>
      <c r="B118" s="16" t="s">
        <v>72</v>
      </c>
      <c r="C118" s="29">
        <f>'[1]MO - Supervisor(a)'!$P$35</f>
        <v>2.8E-3</v>
      </c>
      <c r="D118" s="20">
        <f>ROUND(($D$27+$D$78+$D$110)*C118,2)</f>
        <v>16.12</v>
      </c>
    </row>
    <row r="119" spans="1:4" ht="16.2" thickBot="1" x14ac:dyDescent="0.35">
      <c r="A119" s="15" t="s">
        <v>7</v>
      </c>
      <c r="B119" s="16" t="s">
        <v>73</v>
      </c>
      <c r="C119" s="29">
        <f>'[1]MO - Supervisor(a)'!$P$36</f>
        <v>3.5E-4</v>
      </c>
      <c r="D119" s="20">
        <f t="shared" ref="D119:D128" si="1">ROUND(($D$27+$D$78+$D$110)*C119,2)</f>
        <v>2.0099999999999998</v>
      </c>
    </row>
    <row r="120" spans="1:4" ht="16.2" thickBot="1" x14ac:dyDescent="0.35">
      <c r="A120" s="15" t="s">
        <v>9</v>
      </c>
      <c r="B120" s="16" t="s">
        <v>74</v>
      </c>
      <c r="C120" s="29">
        <f>'[1]MO - Supervisor(a)'!$P$37</f>
        <v>0</v>
      </c>
      <c r="D120" s="20">
        <f t="shared" si="1"/>
        <v>0</v>
      </c>
    </row>
    <row r="121" spans="1:4" ht="16.2" thickBot="1" x14ac:dyDescent="0.35">
      <c r="A121" s="15" t="s">
        <v>11</v>
      </c>
      <c r="B121" s="16" t="s">
        <v>75</v>
      </c>
      <c r="C121" s="29">
        <f>'[1]MO - Supervisor(a)'!$P$38</f>
        <v>0</v>
      </c>
      <c r="D121" s="20">
        <f t="shared" si="1"/>
        <v>0</v>
      </c>
    </row>
    <row r="122" spans="1:4" ht="16.2" thickBot="1" x14ac:dyDescent="0.35">
      <c r="A122" s="15" t="s">
        <v>28</v>
      </c>
      <c r="B122" s="16" t="s">
        <v>76</v>
      </c>
      <c r="C122" s="29">
        <f>'[1]MO - Supervisor(a)'!$P$39</f>
        <v>0</v>
      </c>
      <c r="D122" s="20">
        <f t="shared" si="1"/>
        <v>0</v>
      </c>
    </row>
    <row r="123" spans="1:4" ht="16.2" thickBot="1" x14ac:dyDescent="0.35">
      <c r="A123" s="15" t="s">
        <v>30</v>
      </c>
      <c r="B123" s="16" t="s">
        <v>77</v>
      </c>
      <c r="C123" s="29">
        <f>'[1]MO - Supervisor(a)'!$P$40</f>
        <v>0</v>
      </c>
      <c r="D123" s="20">
        <f t="shared" si="1"/>
        <v>0</v>
      </c>
    </row>
    <row r="124" spans="1:4" ht="16.2" thickBot="1" x14ac:dyDescent="0.35">
      <c r="A124" s="15" t="s">
        <v>33</v>
      </c>
      <c r="B124" s="16" t="s">
        <v>78</v>
      </c>
      <c r="C124" s="29">
        <f>'[1]MO - Supervisor(a)'!$P$41</f>
        <v>0</v>
      </c>
      <c r="D124" s="20">
        <f t="shared" si="1"/>
        <v>0</v>
      </c>
    </row>
    <row r="125" spans="1:4" ht="16.2" thickBot="1" x14ac:dyDescent="0.35">
      <c r="A125" s="15" t="s">
        <v>79</v>
      </c>
      <c r="B125" s="16" t="s">
        <v>80</v>
      </c>
      <c r="C125" s="29">
        <f>'[1]MO - Supervisor(a)'!$P$42</f>
        <v>0</v>
      </c>
      <c r="D125" s="20">
        <f t="shared" si="1"/>
        <v>0</v>
      </c>
    </row>
    <row r="126" spans="1:4" ht="16.2" thickBot="1" x14ac:dyDescent="0.35">
      <c r="A126" s="15" t="s">
        <v>81</v>
      </c>
      <c r="B126" s="16" t="s">
        <v>82</v>
      </c>
      <c r="C126" s="29">
        <f>'[1]MO - Supervisor(a)'!$P$43</f>
        <v>2.0000000000000001E-4</v>
      </c>
      <c r="D126" s="20">
        <f t="shared" si="1"/>
        <v>1.1499999999999999</v>
      </c>
    </row>
    <row r="127" spans="1:4" ht="16.2" thickBot="1" x14ac:dyDescent="0.35">
      <c r="A127" s="15" t="s">
        <v>83</v>
      </c>
      <c r="B127" s="16" t="s">
        <v>84</v>
      </c>
      <c r="C127" s="29">
        <f>'[1]MO - Supervisor(a)'!$P$44</f>
        <v>2.5000000000000001E-4</v>
      </c>
      <c r="D127" s="20">
        <f>ROUND(($D$27+$D$78+$D$110)*C127,2)</f>
        <v>1.44</v>
      </c>
    </row>
    <row r="128" spans="1:4" ht="16.2" thickBot="1" x14ac:dyDescent="0.35">
      <c r="A128" s="15" t="s">
        <v>85</v>
      </c>
      <c r="B128" s="16" t="s">
        <v>86</v>
      </c>
      <c r="C128" s="29">
        <f>'[1]MO - Supervisor(a)'!$P$45</f>
        <v>0</v>
      </c>
      <c r="D128" s="20">
        <f t="shared" si="1"/>
        <v>0</v>
      </c>
    </row>
    <row r="129" spans="1:4" ht="16.2" thickBot="1" x14ac:dyDescent="0.35">
      <c r="A129" s="95" t="s">
        <v>35</v>
      </c>
      <c r="B129" s="96"/>
      <c r="C129" s="97"/>
      <c r="D129" s="21">
        <f>SUM(D117:D128)</f>
        <v>465.15</v>
      </c>
    </row>
    <row r="130" spans="1:4" ht="6" customHeight="1" x14ac:dyDescent="0.3"/>
    <row r="131" spans="1:4" x14ac:dyDescent="0.3">
      <c r="A131" s="102" t="s">
        <v>87</v>
      </c>
      <c r="B131" s="102"/>
      <c r="C131" s="102"/>
      <c r="D131" s="102"/>
    </row>
    <row r="132" spans="1:4" ht="6" customHeight="1" thickBot="1" x14ac:dyDescent="0.35">
      <c r="A132" s="19"/>
    </row>
    <row r="133" spans="1:4" ht="16.2" thickBot="1" x14ac:dyDescent="0.35">
      <c r="A133" s="13" t="s">
        <v>88</v>
      </c>
      <c r="B133" s="95" t="s">
        <v>89</v>
      </c>
      <c r="C133" s="97"/>
      <c r="D133" s="14" t="s">
        <v>2</v>
      </c>
    </row>
    <row r="134" spans="1:4" ht="16.2" thickBot="1" x14ac:dyDescent="0.35">
      <c r="A134" s="15" t="s">
        <v>3</v>
      </c>
      <c r="B134" s="93" t="s">
        <v>90</v>
      </c>
      <c r="C134" s="94"/>
      <c r="D134" s="17">
        <v>0</v>
      </c>
    </row>
    <row r="135" spans="1:4" ht="16.2" thickBot="1" x14ac:dyDescent="0.35">
      <c r="A135" s="95" t="s">
        <v>13</v>
      </c>
      <c r="B135" s="96"/>
      <c r="C135" s="97"/>
      <c r="D135" s="18">
        <f>D134</f>
        <v>0</v>
      </c>
    </row>
    <row r="136" spans="1:4" ht="6" customHeight="1" x14ac:dyDescent="0.3"/>
    <row r="137" spans="1:4" x14ac:dyDescent="0.3">
      <c r="A137" s="102" t="s">
        <v>91</v>
      </c>
      <c r="B137" s="102"/>
      <c r="C137" s="102"/>
      <c r="D137" s="102"/>
    </row>
    <row r="138" spans="1:4" ht="6" customHeight="1" thickBot="1" x14ac:dyDescent="0.35">
      <c r="A138" s="19"/>
    </row>
    <row r="139" spans="1:4" ht="16.2" thickBot="1" x14ac:dyDescent="0.35">
      <c r="A139" s="13">
        <v>4</v>
      </c>
      <c r="B139" s="95" t="s">
        <v>92</v>
      </c>
      <c r="C139" s="97"/>
      <c r="D139" s="14" t="s">
        <v>2</v>
      </c>
    </row>
    <row r="140" spans="1:4" ht="16.2" thickBot="1" x14ac:dyDescent="0.35">
      <c r="A140" s="15" t="s">
        <v>69</v>
      </c>
      <c r="B140" s="93" t="s">
        <v>70</v>
      </c>
      <c r="C140" s="94"/>
      <c r="D140" s="20">
        <f>D129</f>
        <v>465.15</v>
      </c>
    </row>
    <row r="141" spans="1:4" ht="16.2" thickBot="1" x14ac:dyDescent="0.35">
      <c r="A141" s="15" t="s">
        <v>88</v>
      </c>
      <c r="B141" s="93" t="s">
        <v>89</v>
      </c>
      <c r="C141" s="94">
        <f>C135</f>
        <v>0</v>
      </c>
      <c r="D141" s="20">
        <f>D135</f>
        <v>0</v>
      </c>
    </row>
    <row r="142" spans="1:4" ht="16.2" thickBot="1" x14ac:dyDescent="0.35">
      <c r="A142" s="95" t="s">
        <v>13</v>
      </c>
      <c r="B142" s="96"/>
      <c r="C142" s="97"/>
      <c r="D142" s="21">
        <f>D140+D141</f>
        <v>465.15</v>
      </c>
    </row>
    <row r="143" spans="1:4" ht="12" customHeight="1" x14ac:dyDescent="0.3"/>
    <row r="144" spans="1:4" x14ac:dyDescent="0.3">
      <c r="A144" s="98" t="s">
        <v>93</v>
      </c>
      <c r="B144" s="98"/>
      <c r="C144" s="98"/>
      <c r="D144" s="98"/>
    </row>
    <row r="145" spans="1:4" ht="6" customHeight="1" thickBot="1" x14ac:dyDescent="0.35"/>
    <row r="146" spans="1:4" ht="16.2" thickBot="1" x14ac:dyDescent="0.35">
      <c r="A146" s="13">
        <v>5</v>
      </c>
      <c r="B146" s="95" t="s">
        <v>94</v>
      </c>
      <c r="C146" s="97"/>
      <c r="D146" s="14" t="s">
        <v>2</v>
      </c>
    </row>
    <row r="147" spans="1:4" ht="16.2" thickBot="1" x14ac:dyDescent="0.35">
      <c r="A147" s="15" t="s">
        <v>3</v>
      </c>
      <c r="B147" s="93" t="s">
        <v>95</v>
      </c>
      <c r="C147" s="94"/>
      <c r="D147" s="17">
        <f>'Grupo 1 - Uniformes'!F61</f>
        <v>61.933333333333337</v>
      </c>
    </row>
    <row r="148" spans="1:4" ht="16.2" thickBot="1" x14ac:dyDescent="0.35">
      <c r="A148" s="15" t="s">
        <v>5</v>
      </c>
      <c r="B148" s="93" t="s">
        <v>96</v>
      </c>
      <c r="C148" s="94">
        <v>0</v>
      </c>
      <c r="D148" s="17">
        <v>0</v>
      </c>
    </row>
    <row r="149" spans="1:4" ht="16.2" thickBot="1" x14ac:dyDescent="0.35">
      <c r="A149" s="15" t="s">
        <v>7</v>
      </c>
      <c r="B149" s="93" t="s">
        <v>97</v>
      </c>
      <c r="C149" s="94">
        <v>0</v>
      </c>
      <c r="D149" s="17">
        <v>0</v>
      </c>
    </row>
    <row r="150" spans="1:4" ht="16.2" thickBot="1" x14ac:dyDescent="0.35">
      <c r="A150" s="95" t="s">
        <v>35</v>
      </c>
      <c r="B150" s="96"/>
      <c r="C150" s="97"/>
      <c r="D150" s="18">
        <f>SUM(D147:D149)</f>
        <v>61.933333333333337</v>
      </c>
    </row>
    <row r="151" spans="1:4" ht="12" customHeight="1" x14ac:dyDescent="0.3"/>
    <row r="152" spans="1:4" x14ac:dyDescent="0.3">
      <c r="A152" s="98" t="s">
        <v>98</v>
      </c>
      <c r="B152" s="98"/>
      <c r="C152" s="98"/>
      <c r="D152" s="98"/>
    </row>
    <row r="153" spans="1:4" ht="6" customHeight="1" thickBot="1" x14ac:dyDescent="0.35"/>
    <row r="154" spans="1:4" ht="16.2" thickBot="1" x14ac:dyDescent="0.35">
      <c r="A154" s="13">
        <v>6</v>
      </c>
      <c r="B154" s="28" t="s">
        <v>99</v>
      </c>
      <c r="C154" s="14" t="s">
        <v>22</v>
      </c>
      <c r="D154" s="14" t="s">
        <v>2</v>
      </c>
    </row>
    <row r="155" spans="1:4" ht="16.2" thickBot="1" x14ac:dyDescent="0.35">
      <c r="A155" s="15" t="s">
        <v>3</v>
      </c>
      <c r="B155" s="16" t="s">
        <v>100</v>
      </c>
      <c r="C155" s="29">
        <f>'Grupo 1 - Servente de Limpeza'!C156</f>
        <v>1.8610000000000002E-2</v>
      </c>
      <c r="D155" s="17">
        <f>ROUND(D174*C155,2)</f>
        <v>116.93</v>
      </c>
    </row>
    <row r="156" spans="1:4" ht="16.2" thickBot="1" x14ac:dyDescent="0.35">
      <c r="A156" s="15" t="s">
        <v>5</v>
      </c>
      <c r="B156" s="16" t="s">
        <v>101</v>
      </c>
      <c r="C156" s="29">
        <f>'Grupo 1 - Servente de Limpeza'!C157</f>
        <v>0.01</v>
      </c>
      <c r="D156" s="17">
        <f>ROUND((D174+D155)*C156,2)</f>
        <v>64</v>
      </c>
    </row>
    <row r="157" spans="1:4" ht="16.2" thickBot="1" x14ac:dyDescent="0.35">
      <c r="A157" s="99" t="s">
        <v>7</v>
      </c>
      <c r="B157" s="16" t="s">
        <v>102</v>
      </c>
      <c r="C157" s="29">
        <f>C158+C161+C162</f>
        <v>0.1082</v>
      </c>
      <c r="D157" s="17">
        <f>D158+D161+D162</f>
        <v>784.28</v>
      </c>
    </row>
    <row r="158" spans="1:4" ht="16.2" thickBot="1" x14ac:dyDescent="0.35">
      <c r="A158" s="100"/>
      <c r="B158" s="16" t="s">
        <v>103</v>
      </c>
      <c r="C158" s="29">
        <f>C159+C160</f>
        <v>5.8200000000000002E-2</v>
      </c>
      <c r="D158" s="17">
        <f>D159+D160</f>
        <v>421.85999999999996</v>
      </c>
    </row>
    <row r="159" spans="1:4" ht="16.2" thickBot="1" x14ac:dyDescent="0.35">
      <c r="A159" s="100"/>
      <c r="B159" s="16" t="s">
        <v>104</v>
      </c>
      <c r="C159" s="29">
        <f>'Grupo 1 - Servente de Limpeza'!C160</f>
        <v>1.06E-2</v>
      </c>
      <c r="D159" s="17">
        <f>ROUND((($D$174+$D$155+$D$156)/(1-$C$157))*C159,2)</f>
        <v>76.83</v>
      </c>
    </row>
    <row r="160" spans="1:4" ht="16.2" thickBot="1" x14ac:dyDescent="0.35">
      <c r="A160" s="100"/>
      <c r="B160" s="16" t="s">
        <v>105</v>
      </c>
      <c r="C160" s="29">
        <f>'Grupo 1 - Servente de Limpeza'!C161</f>
        <v>4.7600000000000003E-2</v>
      </c>
      <c r="D160" s="17">
        <f>ROUND((($D$174+$D$155+$D$156)/(1-$C$157))*C160,2)</f>
        <v>345.03</v>
      </c>
    </row>
    <row r="161" spans="1:6" ht="16.2" thickBot="1" x14ac:dyDescent="0.35">
      <c r="A161" s="100"/>
      <c r="B161" s="16" t="s">
        <v>106</v>
      </c>
      <c r="C161" s="29">
        <v>0</v>
      </c>
      <c r="D161" s="17">
        <f>ROUND((($D$174+$D$155+$D$156)/(1-$C$157))*C161,2)</f>
        <v>0</v>
      </c>
    </row>
    <row r="162" spans="1:6" ht="16.2" thickBot="1" x14ac:dyDescent="0.35">
      <c r="A162" s="100"/>
      <c r="B162" s="16" t="s">
        <v>107</v>
      </c>
      <c r="C162" s="29">
        <f>C163</f>
        <v>0.05</v>
      </c>
      <c r="D162" s="17">
        <f>D163</f>
        <v>362.42</v>
      </c>
    </row>
    <row r="163" spans="1:6" ht="16.2" thickBot="1" x14ac:dyDescent="0.35">
      <c r="A163" s="101"/>
      <c r="B163" s="16" t="s">
        <v>108</v>
      </c>
      <c r="C163" s="29">
        <f>'Grupo 1 - Servente de Limpeza'!C164</f>
        <v>0.05</v>
      </c>
      <c r="D163" s="17">
        <f>ROUND((($D$174+$D$155+$D$156)/(1-$C$157))*C163,2)</f>
        <v>362.42</v>
      </c>
    </row>
    <row r="164" spans="1:6" ht="16.2" thickBot="1" x14ac:dyDescent="0.35">
      <c r="A164" s="95" t="s">
        <v>35</v>
      </c>
      <c r="B164" s="97"/>
      <c r="C164" s="30">
        <f>C155+C156+C157</f>
        <v>0.13681000000000001</v>
      </c>
      <c r="D164" s="18">
        <f>D155+D156+D157</f>
        <v>965.21</v>
      </c>
    </row>
    <row r="165" spans="1:6" ht="12" customHeight="1" x14ac:dyDescent="0.3">
      <c r="F165" s="31"/>
    </row>
    <row r="166" spans="1:6" x14ac:dyDescent="0.3">
      <c r="A166" s="98" t="s">
        <v>153</v>
      </c>
      <c r="B166" s="98"/>
      <c r="C166" s="98"/>
      <c r="D166" s="98"/>
    </row>
    <row r="167" spans="1:6" ht="6" customHeight="1" thickBot="1" x14ac:dyDescent="0.35"/>
    <row r="168" spans="1:6" ht="16.2" thickBot="1" x14ac:dyDescent="0.35">
      <c r="A168" s="13"/>
      <c r="B168" s="95" t="s">
        <v>109</v>
      </c>
      <c r="C168" s="97"/>
      <c r="D168" s="14" t="s">
        <v>2</v>
      </c>
    </row>
    <row r="169" spans="1:6" ht="16.2" thickBot="1" x14ac:dyDescent="0.35">
      <c r="A169" s="32" t="s">
        <v>3</v>
      </c>
      <c r="B169" s="93" t="s">
        <v>0</v>
      </c>
      <c r="C169" s="94"/>
      <c r="D169" s="20">
        <f>D27</f>
        <v>2997.58</v>
      </c>
    </row>
    <row r="170" spans="1:6" ht="16.2" thickBot="1" x14ac:dyDescent="0.35">
      <c r="A170" s="32" t="s">
        <v>5</v>
      </c>
      <c r="B170" s="93" t="s">
        <v>14</v>
      </c>
      <c r="C170" s="94">
        <f>C78</f>
        <v>0</v>
      </c>
      <c r="D170" s="20">
        <f>D78</f>
        <v>2668.8199999999997</v>
      </c>
    </row>
    <row r="171" spans="1:6" ht="16.2" thickBot="1" x14ac:dyDescent="0.35">
      <c r="A171" s="32" t="s">
        <v>7</v>
      </c>
      <c r="B171" s="93" t="s">
        <v>110</v>
      </c>
      <c r="C171" s="94">
        <f>C110</f>
        <v>0</v>
      </c>
      <c r="D171" s="20">
        <f>D110</f>
        <v>89.732399999999998</v>
      </c>
    </row>
    <row r="172" spans="1:6" ht="16.2" thickBot="1" x14ac:dyDescent="0.35">
      <c r="A172" s="32" t="s">
        <v>9</v>
      </c>
      <c r="B172" s="93" t="s">
        <v>67</v>
      </c>
      <c r="C172" s="94">
        <f>C142</f>
        <v>0</v>
      </c>
      <c r="D172" s="20">
        <f>D142</f>
        <v>465.15</v>
      </c>
    </row>
    <row r="173" spans="1:6" ht="16.2" thickBot="1" x14ac:dyDescent="0.35">
      <c r="A173" s="32" t="s">
        <v>11</v>
      </c>
      <c r="B173" s="93" t="s">
        <v>93</v>
      </c>
      <c r="C173" s="94">
        <f>C150</f>
        <v>0</v>
      </c>
      <c r="D173" s="17">
        <f>D150</f>
        <v>61.933333333333337</v>
      </c>
    </row>
    <row r="174" spans="1:6" ht="16.5" customHeight="1" thickBot="1" x14ac:dyDescent="0.35">
      <c r="A174" s="95" t="s">
        <v>154</v>
      </c>
      <c r="B174" s="96"/>
      <c r="C174" s="97"/>
      <c r="D174" s="21">
        <f>SUM(D169:D173)</f>
        <v>6283.2157333333325</v>
      </c>
    </row>
    <row r="175" spans="1:6" ht="16.2" thickBot="1" x14ac:dyDescent="0.35">
      <c r="A175" s="32" t="s">
        <v>28</v>
      </c>
      <c r="B175" s="93" t="s">
        <v>111</v>
      </c>
      <c r="C175" s="94">
        <f>D164</f>
        <v>965.21</v>
      </c>
      <c r="D175" s="20">
        <f>D164</f>
        <v>965.21</v>
      </c>
    </row>
    <row r="176" spans="1:6" ht="16.5" customHeight="1" thickBot="1" x14ac:dyDescent="0.35">
      <c r="A176" s="95" t="s">
        <v>112</v>
      </c>
      <c r="B176" s="96"/>
      <c r="C176" s="97"/>
      <c r="D176" s="21">
        <f>D174+D175</f>
        <v>7248.4257333333326</v>
      </c>
    </row>
  </sheetData>
  <mergeCells count="107">
    <mergeCell ref="A7:B7"/>
    <mergeCell ref="C7:D7"/>
    <mergeCell ref="A9:D9"/>
    <mergeCell ref="A11:B11"/>
    <mergeCell ref="C11:D11"/>
    <mergeCell ref="A12:B12"/>
    <mergeCell ref="C12:D12"/>
    <mergeCell ref="A1:D1"/>
    <mergeCell ref="A3:D3"/>
    <mergeCell ref="A5:B5"/>
    <mergeCell ref="C5:D5"/>
    <mergeCell ref="A6:B6"/>
    <mergeCell ref="C6:D6"/>
    <mergeCell ref="A16:B16"/>
    <mergeCell ref="C16:D16"/>
    <mergeCell ref="A17:B17"/>
    <mergeCell ref="C17:D17"/>
    <mergeCell ref="A19:D19"/>
    <mergeCell ref="B21:C21"/>
    <mergeCell ref="A13:B13"/>
    <mergeCell ref="C13:D13"/>
    <mergeCell ref="A14:B14"/>
    <mergeCell ref="C14:D14"/>
    <mergeCell ref="A15:B15"/>
    <mergeCell ref="C15:D15"/>
    <mergeCell ref="A29:D29"/>
    <mergeCell ref="A31:D31"/>
    <mergeCell ref="B33:C33"/>
    <mergeCell ref="B34:C34"/>
    <mergeCell ref="B35:C35"/>
    <mergeCell ref="A36:C36"/>
    <mergeCell ref="B22:C22"/>
    <mergeCell ref="B23:C23"/>
    <mergeCell ref="B24:C24"/>
    <mergeCell ref="B25:C25"/>
    <mergeCell ref="B26:C26"/>
    <mergeCell ref="A27:C27"/>
    <mergeCell ref="A61:A63"/>
    <mergeCell ref="A64:A66"/>
    <mergeCell ref="A67:A69"/>
    <mergeCell ref="A70:C70"/>
    <mergeCell ref="A72:D72"/>
    <mergeCell ref="B74:C74"/>
    <mergeCell ref="A38:D38"/>
    <mergeCell ref="A48:B48"/>
    <mergeCell ref="A50:B50"/>
    <mergeCell ref="A52:D52"/>
    <mergeCell ref="A55:A57"/>
    <mergeCell ref="A58:A60"/>
    <mergeCell ref="B84:C84"/>
    <mergeCell ref="B85:C85"/>
    <mergeCell ref="B86:C86"/>
    <mergeCell ref="A87:C87"/>
    <mergeCell ref="A89:D89"/>
    <mergeCell ref="B91:C91"/>
    <mergeCell ref="B75:C75"/>
    <mergeCell ref="B76:C76"/>
    <mergeCell ref="B77:C77"/>
    <mergeCell ref="A78:C78"/>
    <mergeCell ref="A80:D80"/>
    <mergeCell ref="A82:D82"/>
    <mergeCell ref="B100:C100"/>
    <mergeCell ref="A101:C101"/>
    <mergeCell ref="A102:C102"/>
    <mergeCell ref="A104:D104"/>
    <mergeCell ref="B106:C106"/>
    <mergeCell ref="B107:C107"/>
    <mergeCell ref="B92:C92"/>
    <mergeCell ref="B93:C93"/>
    <mergeCell ref="A94:C94"/>
    <mergeCell ref="A96:D96"/>
    <mergeCell ref="B98:C98"/>
    <mergeCell ref="B99:C99"/>
    <mergeCell ref="A131:D131"/>
    <mergeCell ref="B133:C133"/>
    <mergeCell ref="B134:C134"/>
    <mergeCell ref="A135:C135"/>
    <mergeCell ref="A137:D137"/>
    <mergeCell ref="B139:C139"/>
    <mergeCell ref="B108:C108"/>
    <mergeCell ref="B109:C109"/>
    <mergeCell ref="A110:C110"/>
    <mergeCell ref="A112:D112"/>
    <mergeCell ref="A114:C114"/>
    <mergeCell ref="A129:C129"/>
    <mergeCell ref="B148:C148"/>
    <mergeCell ref="B149:C149"/>
    <mergeCell ref="A150:C150"/>
    <mergeCell ref="A152:D152"/>
    <mergeCell ref="A157:A163"/>
    <mergeCell ref="A164:B164"/>
    <mergeCell ref="B140:C140"/>
    <mergeCell ref="B141:C141"/>
    <mergeCell ref="A142:C142"/>
    <mergeCell ref="A144:D144"/>
    <mergeCell ref="B146:C146"/>
    <mergeCell ref="B147:C147"/>
    <mergeCell ref="B173:C173"/>
    <mergeCell ref="A174:C174"/>
    <mergeCell ref="B175:C175"/>
    <mergeCell ref="A176:C176"/>
    <mergeCell ref="A166:D166"/>
    <mergeCell ref="B168:C168"/>
    <mergeCell ref="B169:C169"/>
    <mergeCell ref="B170:C170"/>
    <mergeCell ref="B171:C171"/>
    <mergeCell ref="B172:C172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01CEA-5EDF-44E9-A89E-F643F18D15AE}">
  <dimension ref="A1:F61"/>
  <sheetViews>
    <sheetView view="pageBreakPreview" zoomScale="60" zoomScaleNormal="100" workbookViewId="0">
      <selection activeCell="C60" sqref="C60"/>
    </sheetView>
  </sheetViews>
  <sheetFormatPr defaultColWidth="9.21875" defaultRowHeight="14.4" x14ac:dyDescent="0.3"/>
  <cols>
    <col min="1" max="1" width="16.21875" style="1" bestFit="1" customWidth="1"/>
    <col min="2" max="2" width="15.77734375" style="1" bestFit="1" customWidth="1"/>
    <col min="3" max="3" width="15.77734375" style="1" customWidth="1"/>
    <col min="4" max="4" width="13.21875" style="1" customWidth="1"/>
    <col min="5" max="5" width="14.44140625" style="1" customWidth="1"/>
    <col min="6" max="6" width="15.44140625" style="1" customWidth="1"/>
    <col min="7" max="16384" width="9.21875" style="1"/>
  </cols>
  <sheetData>
    <row r="1" spans="1:6" ht="15.6" x14ac:dyDescent="0.3">
      <c r="A1" s="98" t="s">
        <v>176</v>
      </c>
      <c r="B1" s="98"/>
      <c r="C1" s="98"/>
      <c r="D1" s="98"/>
      <c r="E1" s="98"/>
      <c r="F1" s="98"/>
    </row>
    <row r="2" spans="1:6" ht="12" customHeight="1" x14ac:dyDescent="0.3">
      <c r="A2" s="34"/>
      <c r="B2" s="35"/>
      <c r="C2" s="36"/>
      <c r="D2" s="37"/>
      <c r="E2" s="37"/>
      <c r="F2" s="37"/>
    </row>
    <row r="3" spans="1:6" ht="15.6" x14ac:dyDescent="0.3">
      <c r="A3" s="98" t="s">
        <v>151</v>
      </c>
      <c r="B3" s="98"/>
      <c r="C3" s="98"/>
      <c r="D3" s="98"/>
      <c r="E3" s="98"/>
      <c r="F3" s="98"/>
    </row>
    <row r="4" spans="1:6" ht="6" customHeight="1" x14ac:dyDescent="0.3">
      <c r="A4" s="38"/>
      <c r="B4" s="38"/>
      <c r="C4" s="38"/>
      <c r="D4" s="38"/>
      <c r="E4" s="38"/>
      <c r="F4" s="38"/>
    </row>
    <row r="5" spans="1:6" s="10" customFormat="1" ht="46.8" x14ac:dyDescent="0.3">
      <c r="A5" s="40" t="s">
        <v>135</v>
      </c>
      <c r="B5" s="41" t="s">
        <v>136</v>
      </c>
      <c r="C5" s="76" t="s">
        <v>137</v>
      </c>
      <c r="D5" s="41" t="s">
        <v>138</v>
      </c>
      <c r="E5" s="41" t="s">
        <v>139</v>
      </c>
      <c r="F5" s="41" t="s">
        <v>140</v>
      </c>
    </row>
    <row r="6" spans="1:6" s="10" customFormat="1" ht="15.6" x14ac:dyDescent="0.3">
      <c r="A6" s="112" t="s">
        <v>177</v>
      </c>
      <c r="B6" s="67" t="s">
        <v>145</v>
      </c>
      <c r="C6" s="77">
        <v>41.32</v>
      </c>
      <c r="D6" s="75">
        <v>4</v>
      </c>
      <c r="E6" s="42">
        <f t="shared" ref="E6:E9" si="0">D6*C6</f>
        <v>165.28</v>
      </c>
      <c r="F6" s="43">
        <f>E6/12</f>
        <v>13.773333333333333</v>
      </c>
    </row>
    <row r="7" spans="1:6" s="10" customFormat="1" ht="15.6" x14ac:dyDescent="0.3">
      <c r="A7" s="112"/>
      <c r="B7" s="67" t="s">
        <v>178</v>
      </c>
      <c r="C7" s="77">
        <v>24.02</v>
      </c>
      <c r="D7" s="75">
        <v>8</v>
      </c>
      <c r="E7" s="42">
        <f t="shared" si="0"/>
        <v>192.16</v>
      </c>
      <c r="F7" s="43">
        <f t="shared" ref="F7:F9" si="1">E7/12</f>
        <v>16.013333333333332</v>
      </c>
    </row>
    <row r="8" spans="1:6" s="10" customFormat="1" ht="15.6" x14ac:dyDescent="0.3">
      <c r="A8" s="112"/>
      <c r="B8" s="67" t="s">
        <v>144</v>
      </c>
      <c r="C8" s="77">
        <v>4.5</v>
      </c>
      <c r="D8" s="75">
        <v>8</v>
      </c>
      <c r="E8" s="42">
        <f t="shared" si="0"/>
        <v>36</v>
      </c>
      <c r="F8" s="43">
        <f t="shared" si="1"/>
        <v>3</v>
      </c>
    </row>
    <row r="9" spans="1:6" s="10" customFormat="1" ht="15.6" x14ac:dyDescent="0.3">
      <c r="A9" s="112"/>
      <c r="B9" s="67" t="s">
        <v>179</v>
      </c>
      <c r="C9" s="77">
        <v>42.11</v>
      </c>
      <c r="D9" s="75">
        <v>4</v>
      </c>
      <c r="E9" s="42">
        <f t="shared" si="0"/>
        <v>168.44</v>
      </c>
      <c r="F9" s="43">
        <f t="shared" si="1"/>
        <v>14.036666666666667</v>
      </c>
    </row>
    <row r="10" spans="1:6" s="10" customFormat="1" ht="15.6" x14ac:dyDescent="0.3">
      <c r="A10" s="113" t="s">
        <v>180</v>
      </c>
      <c r="B10" s="113"/>
      <c r="C10" s="114"/>
      <c r="D10" s="113"/>
      <c r="E10" s="113"/>
      <c r="F10" s="44">
        <f>SUM(F6:F9)</f>
        <v>46.823333333333331</v>
      </c>
    </row>
    <row r="11" spans="1:6" ht="6" customHeight="1" x14ac:dyDescent="0.3">
      <c r="A11" s="38"/>
      <c r="B11" s="38"/>
      <c r="C11" s="38"/>
      <c r="D11" s="38"/>
      <c r="E11" s="38"/>
      <c r="F11" s="38"/>
    </row>
    <row r="12" spans="1:6" s="10" customFormat="1" ht="46.8" x14ac:dyDescent="0.3">
      <c r="A12" s="40" t="s">
        <v>135</v>
      </c>
      <c r="B12" s="41" t="s">
        <v>136</v>
      </c>
      <c r="C12" s="76" t="s">
        <v>137</v>
      </c>
      <c r="D12" s="41" t="s">
        <v>138</v>
      </c>
      <c r="E12" s="41" t="s">
        <v>139</v>
      </c>
      <c r="F12" s="41" t="s">
        <v>140</v>
      </c>
    </row>
    <row r="13" spans="1:6" s="10" customFormat="1" ht="15.6" x14ac:dyDescent="0.3">
      <c r="A13" s="112" t="s">
        <v>181</v>
      </c>
      <c r="B13" s="67" t="s">
        <v>145</v>
      </c>
      <c r="C13" s="77">
        <v>48.8</v>
      </c>
      <c r="D13" s="75">
        <v>4</v>
      </c>
      <c r="E13" s="42">
        <f t="shared" ref="E13:E18" si="2">D13*C13</f>
        <v>195.2</v>
      </c>
      <c r="F13" s="43">
        <f>E13/12</f>
        <v>16.266666666666666</v>
      </c>
    </row>
    <row r="14" spans="1:6" s="10" customFormat="1" ht="15.6" x14ac:dyDescent="0.3">
      <c r="A14" s="112"/>
      <c r="B14" s="67" t="s">
        <v>182</v>
      </c>
      <c r="C14" s="77">
        <v>42.85</v>
      </c>
      <c r="D14" s="75">
        <v>6</v>
      </c>
      <c r="E14" s="42">
        <f t="shared" si="2"/>
        <v>257.10000000000002</v>
      </c>
      <c r="F14" s="43">
        <f t="shared" ref="F14:F18" si="3">E14/12</f>
        <v>21.425000000000001</v>
      </c>
    </row>
    <row r="15" spans="1:6" s="10" customFormat="1" ht="15.6" x14ac:dyDescent="0.3">
      <c r="A15" s="112"/>
      <c r="B15" s="67" t="s">
        <v>178</v>
      </c>
      <c r="C15" s="77">
        <v>39</v>
      </c>
      <c r="D15" s="75">
        <v>8</v>
      </c>
      <c r="E15" s="42">
        <f t="shared" si="2"/>
        <v>312</v>
      </c>
      <c r="F15" s="43">
        <f t="shared" si="3"/>
        <v>26</v>
      </c>
    </row>
    <row r="16" spans="1:6" s="10" customFormat="1" ht="15.6" x14ac:dyDescent="0.3">
      <c r="A16" s="112"/>
      <c r="B16" s="67" t="s">
        <v>183</v>
      </c>
      <c r="C16" s="77">
        <v>18.57</v>
      </c>
      <c r="D16" s="75">
        <v>4</v>
      </c>
      <c r="E16" s="42">
        <f t="shared" si="2"/>
        <v>74.28</v>
      </c>
      <c r="F16" s="43">
        <f t="shared" si="3"/>
        <v>6.19</v>
      </c>
    </row>
    <row r="17" spans="1:6" s="10" customFormat="1" ht="15.6" x14ac:dyDescent="0.3">
      <c r="A17" s="112"/>
      <c r="B17" s="67" t="s">
        <v>144</v>
      </c>
      <c r="C17" s="77">
        <v>8</v>
      </c>
      <c r="D17" s="75">
        <v>8</v>
      </c>
      <c r="E17" s="42">
        <f t="shared" si="2"/>
        <v>64</v>
      </c>
      <c r="F17" s="43">
        <f t="shared" si="3"/>
        <v>5.333333333333333</v>
      </c>
    </row>
    <row r="18" spans="1:6" s="10" customFormat="1" ht="15.6" x14ac:dyDescent="0.3">
      <c r="A18" s="112"/>
      <c r="B18" s="67" t="s">
        <v>179</v>
      </c>
      <c r="C18" s="77">
        <v>53</v>
      </c>
      <c r="D18" s="75">
        <v>4</v>
      </c>
      <c r="E18" s="42">
        <f t="shared" si="2"/>
        <v>212</v>
      </c>
      <c r="F18" s="43">
        <f t="shared" si="3"/>
        <v>17.666666666666668</v>
      </c>
    </row>
    <row r="19" spans="1:6" s="10" customFormat="1" ht="15.6" x14ac:dyDescent="0.3">
      <c r="A19" s="113" t="s">
        <v>184</v>
      </c>
      <c r="B19" s="113"/>
      <c r="C19" s="115"/>
      <c r="D19" s="113"/>
      <c r="E19" s="113"/>
      <c r="F19" s="44">
        <f>SUM(F13:F18)</f>
        <v>92.881666666666661</v>
      </c>
    </row>
    <row r="20" spans="1:6" s="10" customFormat="1" ht="15.6" x14ac:dyDescent="0.3">
      <c r="A20" s="112" t="s">
        <v>185</v>
      </c>
      <c r="B20" s="67" t="s">
        <v>186</v>
      </c>
      <c r="C20" s="77">
        <v>44.4</v>
      </c>
      <c r="D20" s="75">
        <v>4</v>
      </c>
      <c r="E20" s="42">
        <f t="shared" ref="E20:E26" si="4">D20*C20</f>
        <v>177.6</v>
      </c>
      <c r="F20" s="43">
        <f>E20/12</f>
        <v>14.799999999999999</v>
      </c>
    </row>
    <row r="21" spans="1:6" s="10" customFormat="1" ht="15.6" x14ac:dyDescent="0.3">
      <c r="A21" s="112"/>
      <c r="B21" s="67" t="s">
        <v>182</v>
      </c>
      <c r="C21" s="77">
        <v>40</v>
      </c>
      <c r="D21" s="75">
        <v>6</v>
      </c>
      <c r="E21" s="42">
        <f t="shared" si="4"/>
        <v>240</v>
      </c>
      <c r="F21" s="43">
        <f t="shared" ref="F21:F26" si="5">E21/12</f>
        <v>20</v>
      </c>
    </row>
    <row r="22" spans="1:6" s="10" customFormat="1" ht="15.6" x14ac:dyDescent="0.3">
      <c r="A22" s="112"/>
      <c r="B22" s="67" t="s">
        <v>178</v>
      </c>
      <c r="C22" s="77">
        <v>39</v>
      </c>
      <c r="D22" s="75">
        <v>8</v>
      </c>
      <c r="E22" s="42">
        <f t="shared" si="4"/>
        <v>312</v>
      </c>
      <c r="F22" s="43">
        <f t="shared" si="5"/>
        <v>26</v>
      </c>
    </row>
    <row r="23" spans="1:6" s="10" customFormat="1" ht="15.6" x14ac:dyDescent="0.3">
      <c r="A23" s="112"/>
      <c r="B23" s="67" t="s">
        <v>183</v>
      </c>
      <c r="C23" s="77">
        <v>16.13</v>
      </c>
      <c r="D23" s="75">
        <v>4</v>
      </c>
      <c r="E23" s="42">
        <f t="shared" si="4"/>
        <v>64.52</v>
      </c>
      <c r="F23" s="43">
        <f t="shared" si="5"/>
        <v>5.376666666666666</v>
      </c>
    </row>
    <row r="24" spans="1:6" s="10" customFormat="1" ht="15.6" x14ac:dyDescent="0.3">
      <c r="A24" s="112"/>
      <c r="B24" s="67" t="s">
        <v>187</v>
      </c>
      <c r="C24" s="77">
        <v>9.1999999999999993</v>
      </c>
      <c r="D24" s="75">
        <v>4</v>
      </c>
      <c r="E24" s="42">
        <f t="shared" si="4"/>
        <v>36.799999999999997</v>
      </c>
      <c r="F24" s="43">
        <f>E24/12</f>
        <v>3.0666666666666664</v>
      </c>
    </row>
    <row r="25" spans="1:6" s="10" customFormat="1" ht="15.6" x14ac:dyDescent="0.3">
      <c r="A25" s="112"/>
      <c r="B25" s="67" t="s">
        <v>144</v>
      </c>
      <c r="C25" s="77">
        <v>8.16</v>
      </c>
      <c r="D25" s="75">
        <v>8</v>
      </c>
      <c r="E25" s="42">
        <f t="shared" si="4"/>
        <v>65.28</v>
      </c>
      <c r="F25" s="43">
        <f t="shared" si="5"/>
        <v>5.44</v>
      </c>
    </row>
    <row r="26" spans="1:6" s="10" customFormat="1" ht="15.6" x14ac:dyDescent="0.3">
      <c r="A26" s="112"/>
      <c r="B26" s="67" t="s">
        <v>179</v>
      </c>
      <c r="C26" s="77">
        <v>45.58</v>
      </c>
      <c r="D26" s="75">
        <v>4</v>
      </c>
      <c r="E26" s="42">
        <f t="shared" si="4"/>
        <v>182.32</v>
      </c>
      <c r="F26" s="43">
        <f t="shared" si="5"/>
        <v>15.193333333333333</v>
      </c>
    </row>
    <row r="27" spans="1:6" s="10" customFormat="1" ht="15.6" x14ac:dyDescent="0.3">
      <c r="A27" s="113" t="s">
        <v>188</v>
      </c>
      <c r="B27" s="113"/>
      <c r="C27" s="114"/>
      <c r="D27" s="113"/>
      <c r="E27" s="113"/>
      <c r="F27" s="44">
        <f>SUM(F20:F26)</f>
        <v>89.876666666666651</v>
      </c>
    </row>
    <row r="28" spans="1:6" s="10" customFormat="1" ht="15.6" x14ac:dyDescent="0.3">
      <c r="A28" s="113" t="s">
        <v>189</v>
      </c>
      <c r="B28" s="113"/>
      <c r="C28" s="113"/>
      <c r="D28" s="113"/>
      <c r="E28" s="113"/>
      <c r="F28" s="44">
        <f>(AVERAGE(F19,F27))</f>
        <v>91.379166666666663</v>
      </c>
    </row>
    <row r="29" spans="1:6" ht="6" customHeight="1" x14ac:dyDescent="0.3">
      <c r="A29" s="38"/>
      <c r="B29" s="38"/>
      <c r="C29" s="38"/>
      <c r="D29" s="38"/>
      <c r="E29" s="38"/>
      <c r="F29" s="38"/>
    </row>
    <row r="30" spans="1:6" s="10" customFormat="1" ht="46.8" x14ac:dyDescent="0.3">
      <c r="A30" s="40" t="s">
        <v>135</v>
      </c>
      <c r="B30" s="41" t="s">
        <v>136</v>
      </c>
      <c r="C30" s="76" t="s">
        <v>137</v>
      </c>
      <c r="D30" s="41" t="s">
        <v>138</v>
      </c>
      <c r="E30" s="41" t="s">
        <v>139</v>
      </c>
      <c r="F30" s="41" t="s">
        <v>140</v>
      </c>
    </row>
    <row r="31" spans="1:6" s="10" customFormat="1" ht="15.6" x14ac:dyDescent="0.3">
      <c r="A31" s="112" t="s">
        <v>190</v>
      </c>
      <c r="B31" s="67" t="s">
        <v>191</v>
      </c>
      <c r="C31" s="77">
        <v>122</v>
      </c>
      <c r="D31" s="75">
        <v>4</v>
      </c>
      <c r="E31" s="42">
        <f t="shared" ref="E31:E37" si="6">D31*C31</f>
        <v>488</v>
      </c>
      <c r="F31" s="43">
        <f>E31/12</f>
        <v>40.666666666666664</v>
      </c>
    </row>
    <row r="32" spans="1:6" s="10" customFormat="1" ht="15.6" x14ac:dyDescent="0.3">
      <c r="A32" s="112"/>
      <c r="B32" s="67" t="s">
        <v>141</v>
      </c>
      <c r="C32" s="77">
        <v>40</v>
      </c>
      <c r="D32" s="75">
        <v>8</v>
      </c>
      <c r="E32" s="42">
        <f t="shared" si="6"/>
        <v>320</v>
      </c>
      <c r="F32" s="43">
        <f t="shared" ref="F32:F37" si="7">E32/12</f>
        <v>26.666666666666668</v>
      </c>
    </row>
    <row r="33" spans="1:6" s="10" customFormat="1" ht="15.6" x14ac:dyDescent="0.3">
      <c r="A33" s="112"/>
      <c r="B33" s="67" t="s">
        <v>142</v>
      </c>
      <c r="C33" s="77">
        <v>10</v>
      </c>
      <c r="D33" s="75">
        <v>4</v>
      </c>
      <c r="E33" s="42">
        <f t="shared" si="6"/>
        <v>40</v>
      </c>
      <c r="F33" s="43">
        <f t="shared" si="7"/>
        <v>3.3333333333333335</v>
      </c>
    </row>
    <row r="34" spans="1:6" s="10" customFormat="1" ht="15.6" x14ac:dyDescent="0.3">
      <c r="A34" s="112"/>
      <c r="B34" s="67" t="s">
        <v>144</v>
      </c>
      <c r="C34" s="77">
        <v>8</v>
      </c>
      <c r="D34" s="75">
        <v>8</v>
      </c>
      <c r="E34" s="42">
        <f t="shared" si="6"/>
        <v>64</v>
      </c>
      <c r="F34" s="43">
        <f t="shared" si="7"/>
        <v>5.333333333333333</v>
      </c>
    </row>
    <row r="35" spans="1:6" s="10" customFormat="1" ht="15.6" x14ac:dyDescent="0.3">
      <c r="A35" s="112"/>
      <c r="B35" s="67" t="s">
        <v>143</v>
      </c>
      <c r="C35" s="77">
        <v>15.57</v>
      </c>
      <c r="D35" s="75">
        <v>4</v>
      </c>
      <c r="E35" s="42">
        <f t="shared" si="6"/>
        <v>62.28</v>
      </c>
      <c r="F35" s="43">
        <f t="shared" si="7"/>
        <v>5.19</v>
      </c>
    </row>
    <row r="36" spans="1:6" s="10" customFormat="1" ht="15.6" x14ac:dyDescent="0.3">
      <c r="A36" s="112"/>
      <c r="B36" s="67" t="s">
        <v>179</v>
      </c>
      <c r="C36" s="77">
        <v>53</v>
      </c>
      <c r="D36" s="75">
        <v>4</v>
      </c>
      <c r="E36" s="42">
        <f t="shared" ref="E36" si="8">D36*C36</f>
        <v>212</v>
      </c>
      <c r="F36" s="43">
        <f t="shared" ref="F36" si="9">E36/12</f>
        <v>17.666666666666668</v>
      </c>
    </row>
    <row r="37" spans="1:6" s="10" customFormat="1" ht="15.6" x14ac:dyDescent="0.3">
      <c r="A37" s="112"/>
      <c r="B37" s="67" t="s">
        <v>192</v>
      </c>
      <c r="C37" s="77">
        <v>24.9</v>
      </c>
      <c r="D37" s="75">
        <v>4</v>
      </c>
      <c r="E37" s="42">
        <f t="shared" si="6"/>
        <v>99.6</v>
      </c>
      <c r="F37" s="43">
        <f t="shared" si="7"/>
        <v>8.2999999999999989</v>
      </c>
    </row>
    <row r="38" spans="1:6" s="10" customFormat="1" ht="15.6" x14ac:dyDescent="0.3">
      <c r="A38" s="113" t="s">
        <v>193</v>
      </c>
      <c r="B38" s="113"/>
      <c r="C38" s="115"/>
      <c r="D38" s="113"/>
      <c r="E38" s="113"/>
      <c r="F38" s="44">
        <f>SUM(F31:F37)</f>
        <v>107.15666666666665</v>
      </c>
    </row>
    <row r="39" spans="1:6" s="10" customFormat="1" ht="15.6" x14ac:dyDescent="0.3">
      <c r="A39" s="112" t="s">
        <v>198</v>
      </c>
      <c r="B39" s="67" t="s">
        <v>191</v>
      </c>
      <c r="C39" s="77">
        <v>135</v>
      </c>
      <c r="D39" s="75">
        <v>4</v>
      </c>
      <c r="E39" s="42">
        <f t="shared" ref="E39:E45" si="10">D39*C39</f>
        <v>540</v>
      </c>
      <c r="F39" s="43">
        <f>E39/12</f>
        <v>45</v>
      </c>
    </row>
    <row r="40" spans="1:6" s="10" customFormat="1" ht="15.6" x14ac:dyDescent="0.3">
      <c r="A40" s="112"/>
      <c r="B40" s="67" t="s">
        <v>141</v>
      </c>
      <c r="C40" s="77">
        <v>40</v>
      </c>
      <c r="D40" s="75">
        <v>8</v>
      </c>
      <c r="E40" s="42">
        <f t="shared" si="10"/>
        <v>320</v>
      </c>
      <c r="F40" s="43">
        <f t="shared" ref="F40:F42" si="11">E40/12</f>
        <v>26.666666666666668</v>
      </c>
    </row>
    <row r="41" spans="1:6" s="10" customFormat="1" ht="15.6" x14ac:dyDescent="0.3">
      <c r="A41" s="112"/>
      <c r="B41" s="67" t="s">
        <v>194</v>
      </c>
      <c r="C41" s="77">
        <v>9.3000000000000007</v>
      </c>
      <c r="D41" s="75">
        <v>4</v>
      </c>
      <c r="E41" s="42">
        <f t="shared" si="10"/>
        <v>37.200000000000003</v>
      </c>
      <c r="F41" s="43">
        <f t="shared" si="11"/>
        <v>3.1</v>
      </c>
    </row>
    <row r="42" spans="1:6" s="10" customFormat="1" ht="15.6" x14ac:dyDescent="0.3">
      <c r="A42" s="112"/>
      <c r="B42" s="67" t="s">
        <v>144</v>
      </c>
      <c r="C42" s="77">
        <v>4.5999999999999996</v>
      </c>
      <c r="D42" s="75">
        <v>8</v>
      </c>
      <c r="E42" s="42">
        <f t="shared" si="10"/>
        <v>36.799999999999997</v>
      </c>
      <c r="F42" s="43">
        <f t="shared" si="11"/>
        <v>3.0666666666666664</v>
      </c>
    </row>
    <row r="43" spans="1:6" s="10" customFormat="1" ht="15.6" x14ac:dyDescent="0.3">
      <c r="A43" s="112"/>
      <c r="B43" s="67" t="s">
        <v>195</v>
      </c>
      <c r="C43" s="77">
        <v>4.5999999999999996</v>
      </c>
      <c r="D43" s="75">
        <v>4</v>
      </c>
      <c r="E43" s="42">
        <f t="shared" si="10"/>
        <v>18.399999999999999</v>
      </c>
      <c r="F43" s="43">
        <f>E43/12</f>
        <v>1.5333333333333332</v>
      </c>
    </row>
    <row r="44" spans="1:6" s="10" customFormat="1" ht="15.6" x14ac:dyDescent="0.3">
      <c r="A44" s="112"/>
      <c r="B44" s="67" t="s">
        <v>179</v>
      </c>
      <c r="C44" s="77">
        <v>52.5</v>
      </c>
      <c r="D44" s="75">
        <v>4</v>
      </c>
      <c r="E44" s="42">
        <f t="shared" si="10"/>
        <v>210</v>
      </c>
      <c r="F44" s="43">
        <f t="shared" ref="F44:F45" si="12">E44/12</f>
        <v>17.5</v>
      </c>
    </row>
    <row r="45" spans="1:6" s="10" customFormat="1" ht="15.6" x14ac:dyDescent="0.3">
      <c r="A45" s="112"/>
      <c r="B45" s="67" t="s">
        <v>192</v>
      </c>
      <c r="C45" s="77">
        <v>24.9</v>
      </c>
      <c r="D45" s="75">
        <v>4</v>
      </c>
      <c r="E45" s="42">
        <f t="shared" si="10"/>
        <v>99.6</v>
      </c>
      <c r="F45" s="43">
        <f t="shared" si="12"/>
        <v>8.2999999999999989</v>
      </c>
    </row>
    <row r="46" spans="1:6" s="10" customFormat="1" ht="15.6" x14ac:dyDescent="0.3">
      <c r="A46" s="113" t="s">
        <v>196</v>
      </c>
      <c r="B46" s="113"/>
      <c r="C46" s="114"/>
      <c r="D46" s="113"/>
      <c r="E46" s="113"/>
      <c r="F46" s="44">
        <f>SUM(F39:F45)</f>
        <v>105.16666666666666</v>
      </c>
    </row>
    <row r="47" spans="1:6" s="10" customFormat="1" ht="15.6" x14ac:dyDescent="0.3">
      <c r="A47" s="113" t="s">
        <v>197</v>
      </c>
      <c r="B47" s="113"/>
      <c r="C47" s="113"/>
      <c r="D47" s="113"/>
      <c r="E47" s="113"/>
      <c r="F47" s="44">
        <f>(AVERAGE(F38,F46))</f>
        <v>106.16166666666666</v>
      </c>
    </row>
    <row r="48" spans="1:6" ht="6" customHeight="1" x14ac:dyDescent="0.3">
      <c r="A48" s="38"/>
      <c r="B48" s="38"/>
      <c r="C48" s="38"/>
      <c r="D48" s="38"/>
      <c r="E48" s="38"/>
      <c r="F48" s="38"/>
    </row>
    <row r="49" spans="1:6" s="10" customFormat="1" ht="46.8" x14ac:dyDescent="0.3">
      <c r="A49" s="40" t="s">
        <v>135</v>
      </c>
      <c r="B49" s="41" t="s">
        <v>136</v>
      </c>
      <c r="C49" s="76" t="s">
        <v>137</v>
      </c>
      <c r="D49" s="41" t="s">
        <v>138</v>
      </c>
      <c r="E49" s="41" t="s">
        <v>139</v>
      </c>
      <c r="F49" s="41" t="s">
        <v>140</v>
      </c>
    </row>
    <row r="50" spans="1:6" s="10" customFormat="1" ht="15.6" x14ac:dyDescent="0.3">
      <c r="A50" s="112" t="s">
        <v>199</v>
      </c>
      <c r="B50" s="67" t="s">
        <v>145</v>
      </c>
      <c r="C50" s="77">
        <v>50</v>
      </c>
      <c r="D50" s="75">
        <v>4</v>
      </c>
      <c r="E50" s="42">
        <f t="shared" ref="E50:E53" si="13">D50*C50</f>
        <v>200</v>
      </c>
      <c r="F50" s="43">
        <f>E50/12</f>
        <v>16.666666666666668</v>
      </c>
    </row>
    <row r="51" spans="1:6" s="10" customFormat="1" ht="15.6" x14ac:dyDescent="0.3">
      <c r="A51" s="112"/>
      <c r="B51" s="67" t="s">
        <v>178</v>
      </c>
      <c r="C51" s="77">
        <v>30</v>
      </c>
      <c r="D51" s="75">
        <v>8</v>
      </c>
      <c r="E51" s="42">
        <f t="shared" si="13"/>
        <v>240</v>
      </c>
      <c r="F51" s="43">
        <f t="shared" ref="F51:F53" si="14">E51/12</f>
        <v>20</v>
      </c>
    </row>
    <row r="52" spans="1:6" s="10" customFormat="1" ht="15.6" x14ac:dyDescent="0.3">
      <c r="A52" s="112"/>
      <c r="B52" s="67" t="s">
        <v>144</v>
      </c>
      <c r="C52" s="77">
        <v>10.5</v>
      </c>
      <c r="D52" s="75">
        <v>8</v>
      </c>
      <c r="E52" s="42">
        <f t="shared" si="13"/>
        <v>84</v>
      </c>
      <c r="F52" s="43">
        <f t="shared" si="14"/>
        <v>7</v>
      </c>
    </row>
    <row r="53" spans="1:6" s="10" customFormat="1" ht="15.6" x14ac:dyDescent="0.3">
      <c r="A53" s="112"/>
      <c r="B53" s="67" t="s">
        <v>179</v>
      </c>
      <c r="C53" s="77">
        <v>45</v>
      </c>
      <c r="D53" s="75">
        <v>4</v>
      </c>
      <c r="E53" s="42">
        <f t="shared" si="13"/>
        <v>180</v>
      </c>
      <c r="F53" s="43">
        <f t="shared" si="14"/>
        <v>15</v>
      </c>
    </row>
    <row r="54" spans="1:6" s="10" customFormat="1" ht="15.6" x14ac:dyDescent="0.3">
      <c r="A54" s="113" t="s">
        <v>200</v>
      </c>
      <c r="B54" s="113"/>
      <c r="C54" s="114"/>
      <c r="D54" s="113"/>
      <c r="E54" s="113"/>
      <c r="F54" s="44">
        <f>SUM(F50:F53)</f>
        <v>58.666666666666671</v>
      </c>
    </row>
    <row r="55" spans="1:6" ht="6" customHeight="1" x14ac:dyDescent="0.3">
      <c r="A55" s="38"/>
      <c r="B55" s="38"/>
      <c r="C55" s="38"/>
      <c r="D55" s="38"/>
      <c r="E55" s="38"/>
      <c r="F55" s="38"/>
    </row>
    <row r="56" spans="1:6" s="10" customFormat="1" ht="46.8" x14ac:dyDescent="0.3">
      <c r="A56" s="40" t="s">
        <v>135</v>
      </c>
      <c r="B56" s="41" t="s">
        <v>136</v>
      </c>
      <c r="C56" s="76" t="s">
        <v>137</v>
      </c>
      <c r="D56" s="41" t="s">
        <v>138</v>
      </c>
      <c r="E56" s="41" t="s">
        <v>139</v>
      </c>
      <c r="F56" s="41" t="s">
        <v>140</v>
      </c>
    </row>
    <row r="57" spans="1:6" s="10" customFormat="1" ht="15.6" x14ac:dyDescent="0.3">
      <c r="A57" s="112" t="s">
        <v>201</v>
      </c>
      <c r="B57" s="67" t="s">
        <v>145</v>
      </c>
      <c r="C57" s="77">
        <v>43</v>
      </c>
      <c r="D57" s="75">
        <v>4</v>
      </c>
      <c r="E57" s="42">
        <f t="shared" ref="E57:E60" si="15">D57*C57</f>
        <v>172</v>
      </c>
      <c r="F57" s="43">
        <f>E57/12</f>
        <v>14.333333333333334</v>
      </c>
    </row>
    <row r="58" spans="1:6" s="10" customFormat="1" ht="15.6" x14ac:dyDescent="0.3">
      <c r="A58" s="112"/>
      <c r="B58" s="67" t="s">
        <v>141</v>
      </c>
      <c r="C58" s="77">
        <v>41.5</v>
      </c>
      <c r="D58" s="75">
        <v>8</v>
      </c>
      <c r="E58" s="42">
        <f t="shared" si="15"/>
        <v>332</v>
      </c>
      <c r="F58" s="43">
        <f t="shared" ref="F58:F60" si="16">E58/12</f>
        <v>27.666666666666668</v>
      </c>
    </row>
    <row r="59" spans="1:6" s="10" customFormat="1" ht="15.6" x14ac:dyDescent="0.3">
      <c r="A59" s="112"/>
      <c r="B59" s="67" t="s">
        <v>144</v>
      </c>
      <c r="C59" s="77">
        <v>4.9000000000000004</v>
      </c>
      <c r="D59" s="75">
        <v>8</v>
      </c>
      <c r="E59" s="42">
        <f t="shared" si="15"/>
        <v>39.200000000000003</v>
      </c>
      <c r="F59" s="43">
        <f t="shared" si="16"/>
        <v>3.2666666666666671</v>
      </c>
    </row>
    <row r="60" spans="1:6" s="10" customFormat="1" ht="15.6" x14ac:dyDescent="0.3">
      <c r="A60" s="112"/>
      <c r="B60" s="67" t="s">
        <v>179</v>
      </c>
      <c r="C60" s="77">
        <v>50</v>
      </c>
      <c r="D60" s="75">
        <v>4</v>
      </c>
      <c r="E60" s="42">
        <f t="shared" si="15"/>
        <v>200</v>
      </c>
      <c r="F60" s="43">
        <f t="shared" si="16"/>
        <v>16.666666666666668</v>
      </c>
    </row>
    <row r="61" spans="1:6" s="10" customFormat="1" ht="15.6" x14ac:dyDescent="0.3">
      <c r="A61" s="113" t="s">
        <v>202</v>
      </c>
      <c r="B61" s="113"/>
      <c r="C61" s="114"/>
      <c r="D61" s="113"/>
      <c r="E61" s="113"/>
      <c r="F61" s="44">
        <f>SUM(F57:F60)</f>
        <v>61.933333333333337</v>
      </c>
    </row>
  </sheetData>
  <mergeCells count="18">
    <mergeCell ref="A39:A45"/>
    <mergeCell ref="A1:F1"/>
    <mergeCell ref="A3:F3"/>
    <mergeCell ref="A6:A9"/>
    <mergeCell ref="A10:E10"/>
    <mergeCell ref="A13:A18"/>
    <mergeCell ref="A19:E19"/>
    <mergeCell ref="A20:A26"/>
    <mergeCell ref="A27:E27"/>
    <mergeCell ref="A28:E28"/>
    <mergeCell ref="A31:A37"/>
    <mergeCell ref="A38:E38"/>
    <mergeCell ref="A57:A60"/>
    <mergeCell ref="A61:E61"/>
    <mergeCell ref="A46:E46"/>
    <mergeCell ref="A47:E47"/>
    <mergeCell ref="A50:A53"/>
    <mergeCell ref="A54:E5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794BB-5EA6-418D-89E4-BA1B83A4A914}">
  <dimension ref="A1:J74"/>
  <sheetViews>
    <sheetView view="pageBreakPreview" zoomScale="60" zoomScaleNormal="100" workbookViewId="0">
      <selection activeCell="J41" sqref="J41"/>
    </sheetView>
  </sheetViews>
  <sheetFormatPr defaultColWidth="8.77734375" defaultRowHeight="15.6" x14ac:dyDescent="0.3"/>
  <cols>
    <col min="1" max="1" width="22.77734375" style="47" customWidth="1"/>
    <col min="2" max="2" width="56.44140625" style="47" customWidth="1"/>
    <col min="3" max="3" width="13.44140625" style="47" bestFit="1" customWidth="1"/>
    <col min="4" max="4" width="13.44140625" style="51" customWidth="1"/>
    <col min="5" max="5" width="13.44140625" style="55" bestFit="1" customWidth="1"/>
    <col min="6" max="6" width="16.6640625" style="55" customWidth="1"/>
    <col min="7" max="7" width="13.44140625" style="51" customWidth="1"/>
    <col min="8" max="8" width="14.21875" style="51" customWidth="1"/>
    <col min="9" max="9" width="8.77734375" style="47"/>
    <col min="10" max="10" width="11.33203125" style="47" bestFit="1" customWidth="1"/>
    <col min="11" max="16384" width="8.77734375" style="47"/>
  </cols>
  <sheetData>
    <row r="1" spans="1:8" x14ac:dyDescent="0.3">
      <c r="A1" s="98" t="s">
        <v>335</v>
      </c>
      <c r="B1" s="98"/>
      <c r="C1" s="98"/>
      <c r="D1" s="98"/>
      <c r="E1" s="98"/>
      <c r="F1" s="98"/>
      <c r="G1" s="98"/>
      <c r="H1" s="98"/>
    </row>
    <row r="2" spans="1:8" ht="12" customHeight="1" x14ac:dyDescent="0.3">
      <c r="A2" s="126"/>
      <c r="B2" s="126"/>
      <c r="C2" s="126"/>
      <c r="D2" s="126"/>
      <c r="E2" s="126"/>
      <c r="F2" s="126"/>
      <c r="G2" s="126"/>
      <c r="H2" s="126"/>
    </row>
    <row r="3" spans="1:8" ht="46.8" x14ac:dyDescent="0.3">
      <c r="A3" s="41" t="s">
        <v>203</v>
      </c>
      <c r="B3" s="41" t="s">
        <v>250</v>
      </c>
      <c r="C3" s="41" t="s">
        <v>119</v>
      </c>
      <c r="D3" s="69" t="s">
        <v>251</v>
      </c>
      <c r="E3" s="52" t="s">
        <v>150</v>
      </c>
      <c r="F3" s="53" t="s">
        <v>253</v>
      </c>
      <c r="G3" s="49" t="s">
        <v>252</v>
      </c>
      <c r="H3" s="49" t="s">
        <v>254</v>
      </c>
    </row>
    <row r="4" spans="1:8" ht="16.05" customHeight="1" x14ac:dyDescent="0.3">
      <c r="A4" s="127" t="s">
        <v>215</v>
      </c>
      <c r="B4" s="48" t="s">
        <v>260</v>
      </c>
      <c r="C4" s="67" t="s">
        <v>261</v>
      </c>
      <c r="D4" s="70">
        <v>1.77</v>
      </c>
      <c r="E4" s="68">
        <v>48</v>
      </c>
      <c r="F4" s="54">
        <f>E4*30</f>
        <v>1440</v>
      </c>
      <c r="G4" s="50">
        <f>E4*D4</f>
        <v>84.960000000000008</v>
      </c>
      <c r="H4" s="50">
        <f>G4*30</f>
        <v>2548.8000000000002</v>
      </c>
    </row>
    <row r="5" spans="1:8" ht="16.05" customHeight="1" x14ac:dyDescent="0.3">
      <c r="A5" s="128"/>
      <c r="B5" s="48" t="s">
        <v>262</v>
      </c>
      <c r="C5" s="67" t="s">
        <v>263</v>
      </c>
      <c r="D5" s="71">
        <v>5</v>
      </c>
      <c r="E5" s="68">
        <v>15</v>
      </c>
      <c r="F5" s="54">
        <f t="shared" ref="F5:F40" si="0">E5*30</f>
        <v>450</v>
      </c>
      <c r="G5" s="50">
        <f>E5*D5</f>
        <v>75</v>
      </c>
      <c r="H5" s="50">
        <f t="shared" ref="H5:H14" si="1">G5*30</f>
        <v>2250</v>
      </c>
    </row>
    <row r="6" spans="1:8" ht="16.05" customHeight="1" x14ac:dyDescent="0.3">
      <c r="A6" s="128"/>
      <c r="B6" s="48" t="s">
        <v>264</v>
      </c>
      <c r="C6" s="67" t="s">
        <v>261</v>
      </c>
      <c r="D6" s="71">
        <v>3</v>
      </c>
      <c r="E6" s="68">
        <v>48</v>
      </c>
      <c r="F6" s="54">
        <f t="shared" si="0"/>
        <v>1440</v>
      </c>
      <c r="G6" s="50">
        <f t="shared" ref="G6:G40" si="2">E6*D6</f>
        <v>144</v>
      </c>
      <c r="H6" s="50">
        <f t="shared" si="1"/>
        <v>4320</v>
      </c>
    </row>
    <row r="7" spans="1:8" ht="16.05" customHeight="1" x14ac:dyDescent="0.3">
      <c r="A7" s="128"/>
      <c r="B7" s="48" t="s">
        <v>265</v>
      </c>
      <c r="C7" s="67" t="s">
        <v>266</v>
      </c>
      <c r="D7" s="71">
        <v>27</v>
      </c>
      <c r="E7" s="68">
        <v>3</v>
      </c>
      <c r="F7" s="54">
        <f t="shared" si="0"/>
        <v>90</v>
      </c>
      <c r="G7" s="50">
        <f t="shared" si="2"/>
        <v>81</v>
      </c>
      <c r="H7" s="50">
        <f t="shared" si="1"/>
        <v>2430</v>
      </c>
    </row>
    <row r="8" spans="1:8" ht="16.05" customHeight="1" x14ac:dyDescent="0.3">
      <c r="A8" s="128"/>
      <c r="B8" s="48" t="s">
        <v>267</v>
      </c>
      <c r="C8" s="67" t="s">
        <v>268</v>
      </c>
      <c r="D8" s="71">
        <v>6.2</v>
      </c>
      <c r="E8" s="68">
        <v>36</v>
      </c>
      <c r="F8" s="54">
        <f t="shared" si="0"/>
        <v>1080</v>
      </c>
      <c r="G8" s="50">
        <f t="shared" si="2"/>
        <v>223.20000000000002</v>
      </c>
      <c r="H8" s="50">
        <f t="shared" si="1"/>
        <v>6696.0000000000009</v>
      </c>
    </row>
    <row r="9" spans="1:8" ht="16.05" customHeight="1" x14ac:dyDescent="0.3">
      <c r="A9" s="128"/>
      <c r="B9" s="48" t="s">
        <v>269</v>
      </c>
      <c r="C9" s="67" t="s">
        <v>212</v>
      </c>
      <c r="D9" s="71">
        <v>2.1</v>
      </c>
      <c r="E9" s="68">
        <v>96</v>
      </c>
      <c r="F9" s="54">
        <f t="shared" si="0"/>
        <v>2880</v>
      </c>
      <c r="G9" s="50">
        <f t="shared" si="2"/>
        <v>201.60000000000002</v>
      </c>
      <c r="H9" s="50">
        <f t="shared" si="1"/>
        <v>6048.0000000000009</v>
      </c>
    </row>
    <row r="10" spans="1:8" ht="16.05" customHeight="1" x14ac:dyDescent="0.3">
      <c r="A10" s="128"/>
      <c r="B10" s="48" t="s">
        <v>270</v>
      </c>
      <c r="C10" s="67" t="s">
        <v>212</v>
      </c>
      <c r="D10" s="71">
        <v>1.24</v>
      </c>
      <c r="E10" s="68">
        <v>200</v>
      </c>
      <c r="F10" s="54">
        <f t="shared" si="0"/>
        <v>6000</v>
      </c>
      <c r="G10" s="50">
        <f t="shared" si="2"/>
        <v>248</v>
      </c>
      <c r="H10" s="50">
        <f t="shared" si="1"/>
        <v>7440</v>
      </c>
    </row>
    <row r="11" spans="1:8" ht="16.05" customHeight="1" x14ac:dyDescent="0.3">
      <c r="A11" s="128"/>
      <c r="B11" s="48" t="s">
        <v>271</v>
      </c>
      <c r="C11" s="67" t="s">
        <v>266</v>
      </c>
      <c r="D11" s="71">
        <v>26.3</v>
      </c>
      <c r="E11" s="68">
        <v>1</v>
      </c>
      <c r="F11" s="54">
        <f t="shared" si="0"/>
        <v>30</v>
      </c>
      <c r="G11" s="50">
        <f t="shared" si="2"/>
        <v>26.3</v>
      </c>
      <c r="H11" s="50">
        <f t="shared" si="1"/>
        <v>789</v>
      </c>
    </row>
    <row r="12" spans="1:8" ht="16.05" customHeight="1" x14ac:dyDescent="0.3">
      <c r="A12" s="128"/>
      <c r="B12" s="48" t="s">
        <v>272</v>
      </c>
      <c r="C12" s="67" t="s">
        <v>268</v>
      </c>
      <c r="D12" s="71">
        <v>2.11</v>
      </c>
      <c r="E12" s="68">
        <v>48</v>
      </c>
      <c r="F12" s="54">
        <f t="shared" si="0"/>
        <v>1440</v>
      </c>
      <c r="G12" s="50">
        <f t="shared" si="2"/>
        <v>101.28</v>
      </c>
      <c r="H12" s="50">
        <f t="shared" si="1"/>
        <v>3038.4</v>
      </c>
    </row>
    <row r="13" spans="1:8" ht="16.05" customHeight="1" x14ac:dyDescent="0.3">
      <c r="A13" s="128"/>
      <c r="B13" s="48" t="s">
        <v>273</v>
      </c>
      <c r="C13" s="67" t="s">
        <v>266</v>
      </c>
      <c r="D13" s="71">
        <v>27</v>
      </c>
      <c r="E13" s="68">
        <v>2</v>
      </c>
      <c r="F13" s="54">
        <f t="shared" si="0"/>
        <v>60</v>
      </c>
      <c r="G13" s="50">
        <f t="shared" si="2"/>
        <v>54</v>
      </c>
      <c r="H13" s="50">
        <f t="shared" si="1"/>
        <v>1620</v>
      </c>
    </row>
    <row r="14" spans="1:8" ht="16.05" customHeight="1" x14ac:dyDescent="0.3">
      <c r="A14" s="128"/>
      <c r="B14" s="48" t="s">
        <v>274</v>
      </c>
      <c r="C14" s="67" t="s">
        <v>212</v>
      </c>
      <c r="D14" s="71">
        <v>12.81</v>
      </c>
      <c r="E14" s="68">
        <v>1</v>
      </c>
      <c r="F14" s="54">
        <f t="shared" si="0"/>
        <v>30</v>
      </c>
      <c r="G14" s="50">
        <f t="shared" si="2"/>
        <v>12.81</v>
      </c>
      <c r="H14" s="50">
        <f t="shared" si="1"/>
        <v>384.3</v>
      </c>
    </row>
    <row r="15" spans="1:8" ht="16.05" customHeight="1" x14ac:dyDescent="0.3">
      <c r="A15" s="128"/>
      <c r="B15" s="48" t="s">
        <v>275</v>
      </c>
      <c r="C15" s="67" t="s">
        <v>212</v>
      </c>
      <c r="D15" s="71">
        <v>35.9</v>
      </c>
      <c r="E15" s="68">
        <v>1</v>
      </c>
      <c r="F15" s="54">
        <f t="shared" si="0"/>
        <v>30</v>
      </c>
      <c r="G15" s="50">
        <f t="shared" si="2"/>
        <v>35.9</v>
      </c>
      <c r="H15" s="50">
        <f>G15*30</f>
        <v>1077</v>
      </c>
    </row>
    <row r="16" spans="1:8" ht="16.05" customHeight="1" x14ac:dyDescent="0.3">
      <c r="A16" s="128"/>
      <c r="B16" s="48" t="s">
        <v>276</v>
      </c>
      <c r="C16" s="67" t="s">
        <v>212</v>
      </c>
      <c r="D16" s="71">
        <v>2.25</v>
      </c>
      <c r="E16" s="68">
        <v>5</v>
      </c>
      <c r="F16" s="54">
        <f t="shared" si="0"/>
        <v>150</v>
      </c>
      <c r="G16" s="50">
        <f t="shared" si="2"/>
        <v>11.25</v>
      </c>
      <c r="H16" s="50">
        <f t="shared" ref="H16:H25" si="3">G16*30</f>
        <v>337.5</v>
      </c>
    </row>
    <row r="17" spans="1:8" ht="16.05" customHeight="1" x14ac:dyDescent="0.3">
      <c r="A17" s="128"/>
      <c r="B17" s="48" t="s">
        <v>277</v>
      </c>
      <c r="C17" s="67" t="s">
        <v>212</v>
      </c>
      <c r="D17" s="71">
        <v>47.53</v>
      </c>
      <c r="E17" s="68">
        <v>1</v>
      </c>
      <c r="F17" s="54">
        <f t="shared" si="0"/>
        <v>30</v>
      </c>
      <c r="G17" s="50">
        <f t="shared" si="2"/>
        <v>47.53</v>
      </c>
      <c r="H17" s="50">
        <f t="shared" si="3"/>
        <v>1425.9</v>
      </c>
    </row>
    <row r="18" spans="1:8" ht="16.05" customHeight="1" x14ac:dyDescent="0.3">
      <c r="A18" s="128"/>
      <c r="B18" s="48" t="s">
        <v>278</v>
      </c>
      <c r="C18" s="67" t="s">
        <v>224</v>
      </c>
      <c r="D18" s="71">
        <v>1.25</v>
      </c>
      <c r="E18" s="68">
        <v>1</v>
      </c>
      <c r="F18" s="54">
        <f t="shared" si="0"/>
        <v>30</v>
      </c>
      <c r="G18" s="50">
        <f t="shared" si="2"/>
        <v>1.25</v>
      </c>
      <c r="H18" s="50">
        <f t="shared" si="3"/>
        <v>37.5</v>
      </c>
    </row>
    <row r="19" spans="1:8" ht="16.05" customHeight="1" x14ac:dyDescent="0.3">
      <c r="A19" s="128"/>
      <c r="B19" s="48" t="s">
        <v>279</v>
      </c>
      <c r="C19" s="67" t="s">
        <v>212</v>
      </c>
      <c r="D19" s="71">
        <v>0.62</v>
      </c>
      <c r="E19" s="68">
        <v>50</v>
      </c>
      <c r="F19" s="54">
        <f t="shared" si="0"/>
        <v>1500</v>
      </c>
      <c r="G19" s="50">
        <f t="shared" si="2"/>
        <v>31</v>
      </c>
      <c r="H19" s="50">
        <f t="shared" si="3"/>
        <v>930</v>
      </c>
    </row>
    <row r="20" spans="1:8" ht="16.05" customHeight="1" x14ac:dyDescent="0.3">
      <c r="A20" s="128"/>
      <c r="B20" s="48" t="s">
        <v>280</v>
      </c>
      <c r="C20" s="67" t="s">
        <v>212</v>
      </c>
      <c r="D20" s="71">
        <v>1.1499999999999999</v>
      </c>
      <c r="E20" s="68">
        <v>24</v>
      </c>
      <c r="F20" s="54">
        <f t="shared" si="0"/>
        <v>720</v>
      </c>
      <c r="G20" s="50">
        <f t="shared" si="2"/>
        <v>27.599999999999998</v>
      </c>
      <c r="H20" s="50">
        <f t="shared" si="3"/>
        <v>827.99999999999989</v>
      </c>
    </row>
    <row r="21" spans="1:8" ht="16.05" customHeight="1" x14ac:dyDescent="0.3">
      <c r="A21" s="128"/>
      <c r="B21" s="48" t="s">
        <v>281</v>
      </c>
      <c r="C21" s="67" t="s">
        <v>261</v>
      </c>
      <c r="D21" s="71">
        <v>4.1399999999999997</v>
      </c>
      <c r="E21" s="68">
        <v>6</v>
      </c>
      <c r="F21" s="54">
        <f t="shared" si="0"/>
        <v>180</v>
      </c>
      <c r="G21" s="50">
        <f t="shared" si="2"/>
        <v>24.839999999999996</v>
      </c>
      <c r="H21" s="50">
        <f t="shared" si="3"/>
        <v>745.19999999999993</v>
      </c>
    </row>
    <row r="22" spans="1:8" ht="16.05" customHeight="1" x14ac:dyDescent="0.3">
      <c r="A22" s="128"/>
      <c r="B22" s="48" t="s">
        <v>282</v>
      </c>
      <c r="C22" s="67" t="s">
        <v>266</v>
      </c>
      <c r="D22" s="71">
        <v>27</v>
      </c>
      <c r="E22" s="68">
        <v>1</v>
      </c>
      <c r="F22" s="54">
        <f t="shared" si="0"/>
        <v>30</v>
      </c>
      <c r="G22" s="50">
        <f t="shared" si="2"/>
        <v>27</v>
      </c>
      <c r="H22" s="50">
        <f t="shared" si="3"/>
        <v>810</v>
      </c>
    </row>
    <row r="23" spans="1:8" ht="16.05" customHeight="1" x14ac:dyDescent="0.3">
      <c r="A23" s="128"/>
      <c r="B23" s="48" t="s">
        <v>283</v>
      </c>
      <c r="C23" s="67" t="s">
        <v>212</v>
      </c>
      <c r="D23" s="71">
        <v>1.82</v>
      </c>
      <c r="E23" s="68">
        <v>36</v>
      </c>
      <c r="F23" s="54">
        <f t="shared" si="0"/>
        <v>1080</v>
      </c>
      <c r="G23" s="50">
        <f t="shared" si="2"/>
        <v>65.52</v>
      </c>
      <c r="H23" s="50">
        <f t="shared" si="3"/>
        <v>1965.6</v>
      </c>
    </row>
    <row r="24" spans="1:8" ht="16.05" customHeight="1" x14ac:dyDescent="0.3">
      <c r="A24" s="128"/>
      <c r="B24" s="48" t="s">
        <v>284</v>
      </c>
      <c r="C24" s="67" t="s">
        <v>212</v>
      </c>
      <c r="D24" s="71">
        <v>2.91</v>
      </c>
      <c r="E24" s="68">
        <v>1</v>
      </c>
      <c r="F24" s="54">
        <f t="shared" si="0"/>
        <v>30</v>
      </c>
      <c r="G24" s="50">
        <f t="shared" si="2"/>
        <v>2.91</v>
      </c>
      <c r="H24" s="50">
        <f t="shared" si="3"/>
        <v>87.300000000000011</v>
      </c>
    </row>
    <row r="25" spans="1:8" ht="16.05" customHeight="1" x14ac:dyDescent="0.3">
      <c r="A25" s="128"/>
      <c r="B25" s="48" t="s">
        <v>285</v>
      </c>
      <c r="C25" s="67" t="s">
        <v>286</v>
      </c>
      <c r="D25" s="71">
        <v>3.85</v>
      </c>
      <c r="E25" s="68">
        <v>12</v>
      </c>
      <c r="F25" s="54">
        <f t="shared" si="0"/>
        <v>360</v>
      </c>
      <c r="G25" s="50">
        <f t="shared" si="2"/>
        <v>46.2</v>
      </c>
      <c r="H25" s="50">
        <f t="shared" si="3"/>
        <v>1386</v>
      </c>
    </row>
    <row r="26" spans="1:8" ht="16.05" customHeight="1" x14ac:dyDescent="0.3">
      <c r="A26" s="128"/>
      <c r="B26" s="48" t="s">
        <v>287</v>
      </c>
      <c r="C26" s="67" t="s">
        <v>286</v>
      </c>
      <c r="D26" s="71">
        <v>3.85</v>
      </c>
      <c r="E26" s="68">
        <v>5</v>
      </c>
      <c r="F26" s="54">
        <f t="shared" si="0"/>
        <v>150</v>
      </c>
      <c r="G26" s="50">
        <f t="shared" si="2"/>
        <v>19.25</v>
      </c>
      <c r="H26" s="50">
        <f>G26*30</f>
        <v>577.5</v>
      </c>
    </row>
    <row r="27" spans="1:8" ht="16.05" customHeight="1" x14ac:dyDescent="0.3">
      <c r="A27" s="128"/>
      <c r="B27" s="48" t="s">
        <v>288</v>
      </c>
      <c r="C27" s="67" t="s">
        <v>286</v>
      </c>
      <c r="D27" s="71">
        <v>3.85</v>
      </c>
      <c r="E27" s="68">
        <v>5</v>
      </c>
      <c r="F27" s="54">
        <f t="shared" si="0"/>
        <v>150</v>
      </c>
      <c r="G27" s="50">
        <f t="shared" si="2"/>
        <v>19.25</v>
      </c>
      <c r="H27" s="50">
        <f t="shared" ref="H27:H40" si="4">G27*30</f>
        <v>577.5</v>
      </c>
    </row>
    <row r="28" spans="1:8" ht="16.05" customHeight="1" x14ac:dyDescent="0.3">
      <c r="A28" s="128"/>
      <c r="B28" s="48" t="s">
        <v>289</v>
      </c>
      <c r="C28" s="67" t="s">
        <v>212</v>
      </c>
      <c r="D28" s="71">
        <v>0.06</v>
      </c>
      <c r="E28" s="68">
        <v>100</v>
      </c>
      <c r="F28" s="54">
        <f t="shared" si="0"/>
        <v>3000</v>
      </c>
      <c r="G28" s="50">
        <f t="shared" si="2"/>
        <v>6</v>
      </c>
      <c r="H28" s="50">
        <f t="shared" si="4"/>
        <v>180</v>
      </c>
    </row>
    <row r="29" spans="1:8" ht="16.05" customHeight="1" x14ac:dyDescent="0.3">
      <c r="A29" s="128"/>
      <c r="B29" s="48" t="s">
        <v>290</v>
      </c>
      <c r="C29" s="67" t="s">
        <v>212</v>
      </c>
      <c r="D29" s="71">
        <v>2.2799999999999998</v>
      </c>
      <c r="E29" s="68">
        <v>60</v>
      </c>
      <c r="F29" s="54">
        <f t="shared" si="0"/>
        <v>1800</v>
      </c>
      <c r="G29" s="50">
        <f t="shared" si="2"/>
        <v>136.79999999999998</v>
      </c>
      <c r="H29" s="50">
        <f t="shared" si="4"/>
        <v>4103.9999999999991</v>
      </c>
    </row>
    <row r="30" spans="1:8" ht="16.05" customHeight="1" x14ac:dyDescent="0.3">
      <c r="A30" s="128"/>
      <c r="B30" s="48" t="s">
        <v>291</v>
      </c>
      <c r="C30" s="67" t="s">
        <v>218</v>
      </c>
      <c r="D30" s="71">
        <v>86.7</v>
      </c>
      <c r="E30" s="68">
        <v>25</v>
      </c>
      <c r="F30" s="54">
        <f t="shared" si="0"/>
        <v>750</v>
      </c>
      <c r="G30" s="72">
        <f t="shared" si="2"/>
        <v>2167.5</v>
      </c>
      <c r="H30" s="50">
        <f t="shared" si="4"/>
        <v>65025</v>
      </c>
    </row>
    <row r="31" spans="1:8" ht="16.05" customHeight="1" x14ac:dyDescent="0.3">
      <c r="A31" s="128"/>
      <c r="B31" s="48" t="s">
        <v>292</v>
      </c>
      <c r="C31" s="67" t="s">
        <v>224</v>
      </c>
      <c r="D31" s="71">
        <v>6.5</v>
      </c>
      <c r="E31" s="68">
        <v>7</v>
      </c>
      <c r="F31" s="54">
        <f t="shared" si="0"/>
        <v>210</v>
      </c>
      <c r="G31" s="72">
        <f t="shared" si="2"/>
        <v>45.5</v>
      </c>
      <c r="H31" s="50">
        <f t="shared" si="4"/>
        <v>1365</v>
      </c>
    </row>
    <row r="32" spans="1:8" ht="16.05" customHeight="1" x14ac:dyDescent="0.3">
      <c r="A32" s="128"/>
      <c r="B32" s="48" t="s">
        <v>293</v>
      </c>
      <c r="C32" s="67" t="s">
        <v>266</v>
      </c>
      <c r="D32" s="71">
        <v>16.43</v>
      </c>
      <c r="E32" s="68">
        <v>1</v>
      </c>
      <c r="F32" s="54">
        <f t="shared" si="0"/>
        <v>30</v>
      </c>
      <c r="G32" s="72">
        <f t="shared" si="2"/>
        <v>16.43</v>
      </c>
      <c r="H32" s="50">
        <f t="shared" si="4"/>
        <v>492.9</v>
      </c>
    </row>
    <row r="33" spans="1:8" ht="16.05" customHeight="1" x14ac:dyDescent="0.3">
      <c r="A33" s="128"/>
      <c r="B33" s="48" t="s">
        <v>294</v>
      </c>
      <c r="C33" s="67" t="s">
        <v>263</v>
      </c>
      <c r="D33" s="71">
        <v>5.39</v>
      </c>
      <c r="E33" s="68">
        <v>24</v>
      </c>
      <c r="F33" s="54">
        <f t="shared" si="0"/>
        <v>720</v>
      </c>
      <c r="G33" s="72">
        <f t="shared" si="2"/>
        <v>129.35999999999999</v>
      </c>
      <c r="H33" s="50">
        <f t="shared" si="4"/>
        <v>3880.7999999999997</v>
      </c>
    </row>
    <row r="34" spans="1:8" ht="16.05" customHeight="1" x14ac:dyDescent="0.3">
      <c r="A34" s="128"/>
      <c r="B34" s="48" t="s">
        <v>295</v>
      </c>
      <c r="C34" s="67" t="s">
        <v>224</v>
      </c>
      <c r="D34" s="71">
        <v>14.95</v>
      </c>
      <c r="E34" s="68">
        <v>1</v>
      </c>
      <c r="F34" s="54">
        <f t="shared" si="0"/>
        <v>30</v>
      </c>
      <c r="G34" s="72">
        <f t="shared" si="2"/>
        <v>14.95</v>
      </c>
      <c r="H34" s="50">
        <f t="shared" si="4"/>
        <v>448.5</v>
      </c>
    </row>
    <row r="35" spans="1:8" ht="16.05" customHeight="1" x14ac:dyDescent="0.3">
      <c r="A35" s="128"/>
      <c r="B35" s="48" t="s">
        <v>296</v>
      </c>
      <c r="C35" s="67" t="s">
        <v>224</v>
      </c>
      <c r="D35" s="71">
        <v>8.1</v>
      </c>
      <c r="E35" s="68">
        <v>2</v>
      </c>
      <c r="F35" s="54">
        <f t="shared" si="0"/>
        <v>60</v>
      </c>
      <c r="G35" s="72">
        <f t="shared" si="2"/>
        <v>16.2</v>
      </c>
      <c r="H35" s="50">
        <f t="shared" si="4"/>
        <v>486</v>
      </c>
    </row>
    <row r="36" spans="1:8" ht="16.05" customHeight="1" x14ac:dyDescent="0.3">
      <c r="A36" s="128"/>
      <c r="B36" s="48" t="s">
        <v>297</v>
      </c>
      <c r="C36" s="67" t="s">
        <v>224</v>
      </c>
      <c r="D36" s="71">
        <v>24.15</v>
      </c>
      <c r="E36" s="68">
        <v>3</v>
      </c>
      <c r="F36" s="54">
        <f t="shared" si="0"/>
        <v>90</v>
      </c>
      <c r="G36" s="72">
        <f t="shared" si="2"/>
        <v>72.449999999999989</v>
      </c>
      <c r="H36" s="50">
        <f t="shared" si="4"/>
        <v>2173.4999999999995</v>
      </c>
    </row>
    <row r="37" spans="1:8" ht="16.05" customHeight="1" x14ac:dyDescent="0.3">
      <c r="A37" s="128"/>
      <c r="B37" s="48" t="s">
        <v>298</v>
      </c>
      <c r="C37" s="67" t="s">
        <v>224</v>
      </c>
      <c r="D37" s="71">
        <v>24.15</v>
      </c>
      <c r="E37" s="68">
        <v>1</v>
      </c>
      <c r="F37" s="54">
        <f t="shared" si="0"/>
        <v>30</v>
      </c>
      <c r="G37" s="72">
        <f t="shared" si="2"/>
        <v>24.15</v>
      </c>
      <c r="H37" s="50">
        <f t="shared" si="4"/>
        <v>724.5</v>
      </c>
    </row>
    <row r="38" spans="1:8" ht="16.05" customHeight="1" x14ac:dyDescent="0.3">
      <c r="A38" s="128"/>
      <c r="B38" s="48" t="s">
        <v>299</v>
      </c>
      <c r="C38" s="67" t="s">
        <v>224</v>
      </c>
      <c r="D38" s="71">
        <v>24.15</v>
      </c>
      <c r="E38" s="68">
        <v>8</v>
      </c>
      <c r="F38" s="54">
        <f t="shared" si="0"/>
        <v>240</v>
      </c>
      <c r="G38" s="72">
        <f t="shared" si="2"/>
        <v>193.2</v>
      </c>
      <c r="H38" s="50">
        <f t="shared" si="4"/>
        <v>5796</v>
      </c>
    </row>
    <row r="39" spans="1:8" ht="16.05" customHeight="1" x14ac:dyDescent="0.3">
      <c r="A39" s="128"/>
      <c r="B39" s="48" t="s">
        <v>300</v>
      </c>
      <c r="C39" s="67" t="s">
        <v>224</v>
      </c>
      <c r="D39" s="71">
        <v>24.15</v>
      </c>
      <c r="E39" s="68">
        <v>5</v>
      </c>
      <c r="F39" s="54">
        <f t="shared" si="0"/>
        <v>150</v>
      </c>
      <c r="G39" s="72">
        <f t="shared" si="2"/>
        <v>120.75</v>
      </c>
      <c r="H39" s="50">
        <f t="shared" si="4"/>
        <v>3622.5</v>
      </c>
    </row>
    <row r="40" spans="1:8" ht="16.05" customHeight="1" x14ac:dyDescent="0.3">
      <c r="A40" s="128"/>
      <c r="B40" s="48" t="s">
        <v>226</v>
      </c>
      <c r="C40" s="67" t="s">
        <v>218</v>
      </c>
      <c r="D40" s="71">
        <v>76.400000000000006</v>
      </c>
      <c r="E40" s="68">
        <v>18</v>
      </c>
      <c r="F40" s="54">
        <f t="shared" si="0"/>
        <v>540</v>
      </c>
      <c r="G40" s="72">
        <f t="shared" si="2"/>
        <v>1375.2</v>
      </c>
      <c r="H40" s="50">
        <f t="shared" si="4"/>
        <v>41256</v>
      </c>
    </row>
    <row r="41" spans="1:8" ht="16.05" customHeight="1" x14ac:dyDescent="0.3">
      <c r="A41" s="129"/>
      <c r="B41" s="119" t="s">
        <v>256</v>
      </c>
      <c r="C41" s="120"/>
      <c r="D41" s="130"/>
      <c r="E41" s="120"/>
      <c r="F41" s="122"/>
      <c r="G41" s="58">
        <f>SUM(G4:G40)</f>
        <v>5930.1399999999985</v>
      </c>
      <c r="H41" s="58">
        <f>SUM(H4:H40)</f>
        <v>177904.2</v>
      </c>
    </row>
    <row r="42" spans="1:8" ht="16.05" customHeight="1" x14ac:dyDescent="0.3">
      <c r="A42" s="127" t="s">
        <v>249</v>
      </c>
      <c r="B42" s="48" t="s">
        <v>301</v>
      </c>
      <c r="C42" s="67" t="s">
        <v>212</v>
      </c>
      <c r="D42" s="71">
        <v>9.1999999999999993</v>
      </c>
      <c r="E42" s="68">
        <v>1</v>
      </c>
      <c r="F42" s="54">
        <f>ROUND(E42*2.5,0)</f>
        <v>3</v>
      </c>
      <c r="G42" s="50">
        <f>ROUND(H42/30,2)</f>
        <v>0.92</v>
      </c>
      <c r="H42" s="50">
        <f>D42*F42</f>
        <v>27.599999999999998</v>
      </c>
    </row>
    <row r="43" spans="1:8" ht="16.05" customHeight="1" x14ac:dyDescent="0.3">
      <c r="A43" s="128"/>
      <c r="B43" s="48" t="s">
        <v>302</v>
      </c>
      <c r="C43" s="67" t="s">
        <v>212</v>
      </c>
      <c r="D43" s="71">
        <v>24.87</v>
      </c>
      <c r="E43" s="68">
        <v>5</v>
      </c>
      <c r="F43" s="54">
        <f t="shared" ref="F43:F64" si="5">ROUND(E43*2.5,0)</f>
        <v>13</v>
      </c>
      <c r="G43" s="50">
        <f t="shared" ref="G43:G64" si="6">ROUND(H43/30,2)</f>
        <v>10.78</v>
      </c>
      <c r="H43" s="50">
        <f>D43*F43</f>
        <v>323.31</v>
      </c>
    </row>
    <row r="44" spans="1:8" ht="16.05" customHeight="1" x14ac:dyDescent="0.3">
      <c r="A44" s="128"/>
      <c r="B44" s="48" t="s">
        <v>303</v>
      </c>
      <c r="C44" s="67" t="s">
        <v>212</v>
      </c>
      <c r="D44" s="71">
        <v>4.83</v>
      </c>
      <c r="E44" s="68">
        <v>142</v>
      </c>
      <c r="F44" s="54">
        <f t="shared" si="5"/>
        <v>355</v>
      </c>
      <c r="G44" s="50">
        <f t="shared" si="6"/>
        <v>57.16</v>
      </c>
      <c r="H44" s="50">
        <f t="shared" ref="H44:H64" si="7">D44*F44</f>
        <v>1714.65</v>
      </c>
    </row>
    <row r="45" spans="1:8" ht="16.05" customHeight="1" x14ac:dyDescent="0.3">
      <c r="A45" s="128"/>
      <c r="B45" s="48" t="s">
        <v>304</v>
      </c>
      <c r="C45" s="67" t="s">
        <v>212</v>
      </c>
      <c r="D45" s="71">
        <v>4.67</v>
      </c>
      <c r="E45" s="68">
        <v>5</v>
      </c>
      <c r="F45" s="54">
        <f t="shared" si="5"/>
        <v>13</v>
      </c>
      <c r="G45" s="50">
        <f t="shared" si="6"/>
        <v>2.02</v>
      </c>
      <c r="H45" s="50">
        <f t="shared" si="7"/>
        <v>60.71</v>
      </c>
    </row>
    <row r="46" spans="1:8" ht="16.05" customHeight="1" x14ac:dyDescent="0.3">
      <c r="A46" s="128"/>
      <c r="B46" s="48" t="s">
        <v>305</v>
      </c>
      <c r="C46" s="67" t="s">
        <v>212</v>
      </c>
      <c r="D46" s="71">
        <v>15.54</v>
      </c>
      <c r="E46" s="68">
        <v>25</v>
      </c>
      <c r="F46" s="54">
        <f t="shared" si="5"/>
        <v>63</v>
      </c>
      <c r="G46" s="50">
        <f t="shared" si="6"/>
        <v>32.630000000000003</v>
      </c>
      <c r="H46" s="50">
        <f t="shared" si="7"/>
        <v>979.02</v>
      </c>
    </row>
    <row r="47" spans="1:8" ht="16.05" customHeight="1" x14ac:dyDescent="0.3">
      <c r="A47" s="128"/>
      <c r="B47" s="48" t="s">
        <v>306</v>
      </c>
      <c r="C47" s="67" t="s">
        <v>212</v>
      </c>
      <c r="D47" s="71">
        <v>15.54</v>
      </c>
      <c r="E47" s="68">
        <v>13</v>
      </c>
      <c r="F47" s="54">
        <f t="shared" si="5"/>
        <v>33</v>
      </c>
      <c r="G47" s="50">
        <f t="shared" si="6"/>
        <v>17.09</v>
      </c>
      <c r="H47" s="50">
        <f t="shared" si="7"/>
        <v>512.81999999999994</v>
      </c>
    </row>
    <row r="48" spans="1:8" ht="16.05" customHeight="1" x14ac:dyDescent="0.3">
      <c r="A48" s="128"/>
      <c r="B48" s="48" t="s">
        <v>307</v>
      </c>
      <c r="C48" s="67" t="s">
        <v>212</v>
      </c>
      <c r="D48" s="71">
        <v>2.8</v>
      </c>
      <c r="E48" s="68">
        <v>105</v>
      </c>
      <c r="F48" s="54">
        <f t="shared" si="5"/>
        <v>263</v>
      </c>
      <c r="G48" s="50">
        <f t="shared" si="6"/>
        <v>24.55</v>
      </c>
      <c r="H48" s="50">
        <f t="shared" si="7"/>
        <v>736.4</v>
      </c>
    </row>
    <row r="49" spans="1:10" ht="16.05" customHeight="1" x14ac:dyDescent="0.3">
      <c r="A49" s="128"/>
      <c r="B49" s="48" t="s">
        <v>308</v>
      </c>
      <c r="C49" s="67" t="s">
        <v>212</v>
      </c>
      <c r="D49" s="71">
        <v>9.82</v>
      </c>
      <c r="E49" s="68">
        <v>3</v>
      </c>
      <c r="F49" s="54">
        <f t="shared" si="5"/>
        <v>8</v>
      </c>
      <c r="G49" s="50">
        <f t="shared" si="6"/>
        <v>2.62</v>
      </c>
      <c r="H49" s="50">
        <f t="shared" si="7"/>
        <v>78.56</v>
      </c>
    </row>
    <row r="50" spans="1:10" ht="16.05" customHeight="1" x14ac:dyDescent="0.3">
      <c r="A50" s="128"/>
      <c r="B50" s="48" t="s">
        <v>309</v>
      </c>
      <c r="C50" s="67" t="s">
        <v>212</v>
      </c>
      <c r="D50" s="71">
        <v>74.459999999999994</v>
      </c>
      <c r="E50" s="68">
        <v>1</v>
      </c>
      <c r="F50" s="54">
        <f t="shared" si="5"/>
        <v>3</v>
      </c>
      <c r="G50" s="50">
        <f t="shared" si="6"/>
        <v>7.45</v>
      </c>
      <c r="H50" s="50">
        <f t="shared" si="7"/>
        <v>223.38</v>
      </c>
    </row>
    <row r="51" spans="1:10" ht="16.05" customHeight="1" x14ac:dyDescent="0.3">
      <c r="A51" s="128"/>
      <c r="B51" s="48" t="s">
        <v>310</v>
      </c>
      <c r="C51" s="67" t="s">
        <v>212</v>
      </c>
      <c r="D51" s="71">
        <v>89.9</v>
      </c>
      <c r="E51" s="68">
        <v>1</v>
      </c>
      <c r="F51" s="54">
        <f t="shared" si="5"/>
        <v>3</v>
      </c>
      <c r="G51" s="50">
        <f t="shared" si="6"/>
        <v>8.99</v>
      </c>
      <c r="H51" s="50">
        <f t="shared" si="7"/>
        <v>269.70000000000005</v>
      </c>
    </row>
    <row r="52" spans="1:10" ht="16.05" customHeight="1" x14ac:dyDescent="0.3">
      <c r="A52" s="128"/>
      <c r="B52" s="48" t="s">
        <v>311</v>
      </c>
      <c r="C52" s="67" t="s">
        <v>212</v>
      </c>
      <c r="D52" s="71">
        <v>89.9</v>
      </c>
      <c r="E52" s="68">
        <v>16</v>
      </c>
      <c r="F52" s="54">
        <f t="shared" si="5"/>
        <v>40</v>
      </c>
      <c r="G52" s="50">
        <f t="shared" si="6"/>
        <v>119.87</v>
      </c>
      <c r="H52" s="50">
        <f t="shared" si="7"/>
        <v>3596</v>
      </c>
    </row>
    <row r="53" spans="1:10" ht="16.05" customHeight="1" x14ac:dyDescent="0.3">
      <c r="A53" s="128"/>
      <c r="B53" s="48" t="s">
        <v>312</v>
      </c>
      <c r="C53" s="67" t="s">
        <v>212</v>
      </c>
      <c r="D53" s="71">
        <v>89.9</v>
      </c>
      <c r="E53" s="68">
        <v>1</v>
      </c>
      <c r="F53" s="54">
        <f t="shared" si="5"/>
        <v>3</v>
      </c>
      <c r="G53" s="50">
        <f t="shared" si="6"/>
        <v>8.99</v>
      </c>
      <c r="H53" s="50">
        <f t="shared" si="7"/>
        <v>269.70000000000005</v>
      </c>
    </row>
    <row r="54" spans="1:10" ht="16.05" customHeight="1" x14ac:dyDescent="0.3">
      <c r="A54" s="128"/>
      <c r="B54" s="48" t="s">
        <v>313</v>
      </c>
      <c r="C54" s="67" t="s">
        <v>212</v>
      </c>
      <c r="D54" s="71">
        <v>55.71</v>
      </c>
      <c r="E54" s="68">
        <v>2</v>
      </c>
      <c r="F54" s="54">
        <f t="shared" si="5"/>
        <v>5</v>
      </c>
      <c r="G54" s="50">
        <f t="shared" si="6"/>
        <v>9.2899999999999991</v>
      </c>
      <c r="H54" s="50">
        <f t="shared" si="7"/>
        <v>278.55</v>
      </c>
    </row>
    <row r="55" spans="1:10" ht="16.05" customHeight="1" x14ac:dyDescent="0.3">
      <c r="A55" s="128"/>
      <c r="B55" s="48" t="s">
        <v>314</v>
      </c>
      <c r="C55" s="67" t="s">
        <v>212</v>
      </c>
      <c r="D55" s="71">
        <v>74.099999999999994</v>
      </c>
      <c r="E55" s="68">
        <v>1</v>
      </c>
      <c r="F55" s="54">
        <f t="shared" si="5"/>
        <v>3</v>
      </c>
      <c r="G55" s="50">
        <f t="shared" si="6"/>
        <v>7.41</v>
      </c>
      <c r="H55" s="50">
        <f t="shared" si="7"/>
        <v>222.29999999999998</v>
      </c>
    </row>
    <row r="56" spans="1:10" ht="16.05" customHeight="1" x14ac:dyDescent="0.3">
      <c r="A56" s="128"/>
      <c r="B56" s="48" t="s">
        <v>315</v>
      </c>
      <c r="C56" s="67" t="s">
        <v>212</v>
      </c>
      <c r="D56" s="71">
        <v>77.900000000000006</v>
      </c>
      <c r="E56" s="68">
        <v>1</v>
      </c>
      <c r="F56" s="54">
        <f t="shared" si="5"/>
        <v>3</v>
      </c>
      <c r="G56" s="50">
        <f t="shared" si="6"/>
        <v>7.79</v>
      </c>
      <c r="H56" s="50">
        <f t="shared" si="7"/>
        <v>233.70000000000002</v>
      </c>
    </row>
    <row r="57" spans="1:10" ht="16.05" customHeight="1" x14ac:dyDescent="0.3">
      <c r="A57" s="128"/>
      <c r="B57" s="48" t="s">
        <v>316</v>
      </c>
      <c r="C57" s="67" t="s">
        <v>212</v>
      </c>
      <c r="D57" s="71">
        <v>8.6</v>
      </c>
      <c r="E57" s="68">
        <v>10</v>
      </c>
      <c r="F57" s="54">
        <f t="shared" si="5"/>
        <v>25</v>
      </c>
      <c r="G57" s="50">
        <f t="shared" si="6"/>
        <v>7.17</v>
      </c>
      <c r="H57" s="50">
        <f t="shared" si="7"/>
        <v>215</v>
      </c>
    </row>
    <row r="58" spans="1:10" ht="16.05" customHeight="1" x14ac:dyDescent="0.3">
      <c r="A58" s="128"/>
      <c r="B58" s="48" t="s">
        <v>317</v>
      </c>
      <c r="C58" s="67" t="s">
        <v>212</v>
      </c>
      <c r="D58" s="71">
        <v>27.63</v>
      </c>
      <c r="E58" s="68">
        <v>1</v>
      </c>
      <c r="F58" s="54">
        <f t="shared" si="5"/>
        <v>3</v>
      </c>
      <c r="G58" s="50">
        <f t="shared" si="6"/>
        <v>2.76</v>
      </c>
      <c r="H58" s="50">
        <f t="shared" si="7"/>
        <v>82.89</v>
      </c>
    </row>
    <row r="59" spans="1:10" ht="16.05" customHeight="1" x14ac:dyDescent="0.3">
      <c r="A59" s="128"/>
      <c r="B59" s="48" t="s">
        <v>318</v>
      </c>
      <c r="C59" s="67" t="s">
        <v>212</v>
      </c>
      <c r="D59" s="71">
        <v>5.67</v>
      </c>
      <c r="E59" s="68">
        <v>40</v>
      </c>
      <c r="F59" s="54">
        <f t="shared" si="5"/>
        <v>100</v>
      </c>
      <c r="G59" s="50">
        <f t="shared" si="6"/>
        <v>18.899999999999999</v>
      </c>
      <c r="H59" s="50">
        <f t="shared" si="7"/>
        <v>567</v>
      </c>
    </row>
    <row r="60" spans="1:10" ht="16.05" customHeight="1" x14ac:dyDescent="0.3">
      <c r="A60" s="128"/>
      <c r="B60" s="48" t="s">
        <v>319</v>
      </c>
      <c r="C60" s="67" t="s">
        <v>212</v>
      </c>
      <c r="D60" s="71">
        <v>6.79</v>
      </c>
      <c r="E60" s="68">
        <v>16</v>
      </c>
      <c r="F60" s="54">
        <f t="shared" si="5"/>
        <v>40</v>
      </c>
      <c r="G60" s="50">
        <f t="shared" si="6"/>
        <v>9.0500000000000007</v>
      </c>
      <c r="H60" s="50">
        <f t="shared" si="7"/>
        <v>271.60000000000002</v>
      </c>
    </row>
    <row r="61" spans="1:10" ht="16.05" customHeight="1" x14ac:dyDescent="0.3">
      <c r="A61" s="128"/>
      <c r="B61" s="48" t="s">
        <v>320</v>
      </c>
      <c r="C61" s="67" t="s">
        <v>212</v>
      </c>
      <c r="D61" s="71">
        <v>16.61</v>
      </c>
      <c r="E61" s="68">
        <v>11</v>
      </c>
      <c r="F61" s="54">
        <f t="shared" si="5"/>
        <v>28</v>
      </c>
      <c r="G61" s="50">
        <f t="shared" si="6"/>
        <v>15.5</v>
      </c>
      <c r="H61" s="50">
        <f t="shared" si="7"/>
        <v>465.08</v>
      </c>
    </row>
    <row r="62" spans="1:10" ht="16.05" customHeight="1" x14ac:dyDescent="0.3">
      <c r="A62" s="128"/>
      <c r="B62" s="48" t="s">
        <v>321</v>
      </c>
      <c r="C62" s="67" t="s">
        <v>212</v>
      </c>
      <c r="D62" s="71">
        <v>150</v>
      </c>
      <c r="E62" s="68">
        <v>21</v>
      </c>
      <c r="F62" s="54">
        <f t="shared" si="5"/>
        <v>53</v>
      </c>
      <c r="G62" s="50">
        <f t="shared" si="6"/>
        <v>265</v>
      </c>
      <c r="H62" s="50">
        <f t="shared" si="7"/>
        <v>7950</v>
      </c>
      <c r="J62" s="78"/>
    </row>
    <row r="63" spans="1:10" ht="16.05" customHeight="1" x14ac:dyDescent="0.3">
      <c r="A63" s="128"/>
      <c r="B63" s="48" t="s">
        <v>322</v>
      </c>
      <c r="C63" s="67" t="s">
        <v>212</v>
      </c>
      <c r="D63" s="71">
        <v>8.15</v>
      </c>
      <c r="E63" s="68">
        <v>37</v>
      </c>
      <c r="F63" s="54">
        <f t="shared" si="5"/>
        <v>93</v>
      </c>
      <c r="G63" s="50">
        <f t="shared" si="6"/>
        <v>25.27</v>
      </c>
      <c r="H63" s="50">
        <f t="shared" si="7"/>
        <v>757.95</v>
      </c>
    </row>
    <row r="64" spans="1:10" ht="16.05" customHeight="1" x14ac:dyDescent="0.3">
      <c r="A64" s="128"/>
      <c r="B64" s="48" t="s">
        <v>323</v>
      </c>
      <c r="C64" s="67" t="s">
        <v>212</v>
      </c>
      <c r="D64" s="71">
        <v>10.39</v>
      </c>
      <c r="E64" s="68">
        <v>1</v>
      </c>
      <c r="F64" s="54">
        <f t="shared" si="5"/>
        <v>3</v>
      </c>
      <c r="G64" s="50">
        <f t="shared" si="6"/>
        <v>1.04</v>
      </c>
      <c r="H64" s="50">
        <f t="shared" si="7"/>
        <v>31.17</v>
      </c>
    </row>
    <row r="65" spans="1:8" ht="16.05" customHeight="1" x14ac:dyDescent="0.3">
      <c r="A65" s="129"/>
      <c r="B65" s="119" t="s">
        <v>257</v>
      </c>
      <c r="C65" s="120"/>
      <c r="D65" s="130"/>
      <c r="E65" s="120"/>
      <c r="F65" s="122"/>
      <c r="G65" s="58">
        <f>SUM(G42:G64)</f>
        <v>662.25</v>
      </c>
      <c r="H65" s="58">
        <f>SUM(H42:H64)</f>
        <v>19867.09</v>
      </c>
    </row>
    <row r="66" spans="1:8" ht="16.05" customHeight="1" x14ac:dyDescent="0.3">
      <c r="A66" s="116" t="s">
        <v>97</v>
      </c>
      <c r="B66" s="48" t="s">
        <v>324</v>
      </c>
      <c r="C66" s="67" t="s">
        <v>212</v>
      </c>
      <c r="D66" s="71">
        <v>300</v>
      </c>
      <c r="E66" s="68">
        <v>1</v>
      </c>
      <c r="F66" s="54">
        <f>E66</f>
        <v>1</v>
      </c>
      <c r="G66" s="50">
        <f>E66*((D66*0.8)/(12*5))</f>
        <v>4</v>
      </c>
      <c r="H66" s="50">
        <f>G66*30</f>
        <v>120</v>
      </c>
    </row>
    <row r="67" spans="1:8" ht="16.05" customHeight="1" x14ac:dyDescent="0.3">
      <c r="A67" s="117"/>
      <c r="B67" s="48" t="s">
        <v>325</v>
      </c>
      <c r="C67" s="67" t="s">
        <v>212</v>
      </c>
      <c r="D67" s="71">
        <v>500</v>
      </c>
      <c r="E67" s="68">
        <v>1</v>
      </c>
      <c r="F67" s="54">
        <f t="shared" ref="F67:F72" si="8">E67</f>
        <v>1</v>
      </c>
      <c r="G67" s="50">
        <f t="shared" ref="G67:G72" si="9">E67*((D67*0.8)/(12*5))</f>
        <v>6.666666666666667</v>
      </c>
      <c r="H67" s="50">
        <f t="shared" ref="H67:H72" si="10">G67*30</f>
        <v>200</v>
      </c>
    </row>
    <row r="68" spans="1:8" ht="16.05" customHeight="1" x14ac:dyDescent="0.3">
      <c r="A68" s="117"/>
      <c r="B68" s="48" t="s">
        <v>326</v>
      </c>
      <c r="C68" s="67" t="s">
        <v>212</v>
      </c>
      <c r="D68" s="71">
        <v>120</v>
      </c>
      <c r="E68" s="68">
        <v>4</v>
      </c>
      <c r="F68" s="54">
        <f t="shared" si="8"/>
        <v>4</v>
      </c>
      <c r="G68" s="50">
        <f t="shared" si="9"/>
        <v>6.4</v>
      </c>
      <c r="H68" s="50">
        <f t="shared" si="10"/>
        <v>192</v>
      </c>
    </row>
    <row r="69" spans="1:8" ht="16.05" customHeight="1" x14ac:dyDescent="0.3">
      <c r="A69" s="117"/>
      <c r="B69" s="48" t="s">
        <v>327</v>
      </c>
      <c r="C69" s="67" t="s">
        <v>212</v>
      </c>
      <c r="D69" s="71">
        <v>450</v>
      </c>
      <c r="E69" s="68">
        <v>2</v>
      </c>
      <c r="F69" s="54">
        <f t="shared" si="8"/>
        <v>2</v>
      </c>
      <c r="G69" s="50">
        <f t="shared" si="9"/>
        <v>12</v>
      </c>
      <c r="H69" s="50">
        <f t="shared" si="10"/>
        <v>360</v>
      </c>
    </row>
    <row r="70" spans="1:8" ht="16.05" customHeight="1" x14ac:dyDescent="0.3">
      <c r="A70" s="117"/>
      <c r="B70" s="48" t="s">
        <v>328</v>
      </c>
      <c r="C70" s="67" t="s">
        <v>212</v>
      </c>
      <c r="D70" s="71">
        <v>1000</v>
      </c>
      <c r="E70" s="68">
        <v>3</v>
      </c>
      <c r="F70" s="54">
        <f t="shared" si="8"/>
        <v>3</v>
      </c>
      <c r="G70" s="50">
        <f t="shared" si="9"/>
        <v>40</v>
      </c>
      <c r="H70" s="50">
        <f t="shared" si="10"/>
        <v>1200</v>
      </c>
    </row>
    <row r="71" spans="1:8" ht="16.05" customHeight="1" x14ac:dyDescent="0.3">
      <c r="A71" s="117"/>
      <c r="B71" s="48" t="s">
        <v>329</v>
      </c>
      <c r="C71" s="67" t="s">
        <v>212</v>
      </c>
      <c r="D71" s="71">
        <v>700</v>
      </c>
      <c r="E71" s="68">
        <v>1</v>
      </c>
      <c r="F71" s="54">
        <f t="shared" si="8"/>
        <v>1</v>
      </c>
      <c r="G71" s="50">
        <f t="shared" si="9"/>
        <v>9.3333333333333339</v>
      </c>
      <c r="H71" s="50">
        <f t="shared" si="10"/>
        <v>280</v>
      </c>
    </row>
    <row r="72" spans="1:8" ht="16.05" customHeight="1" x14ac:dyDescent="0.3">
      <c r="A72" s="117"/>
      <c r="B72" s="48" t="s">
        <v>330</v>
      </c>
      <c r="C72" s="67" t="s">
        <v>212</v>
      </c>
      <c r="D72" s="71">
        <v>800</v>
      </c>
      <c r="E72" s="68">
        <v>1</v>
      </c>
      <c r="F72" s="54">
        <f t="shared" si="8"/>
        <v>1</v>
      </c>
      <c r="G72" s="50">
        <f t="shared" si="9"/>
        <v>10.666666666666666</v>
      </c>
      <c r="H72" s="50">
        <f t="shared" si="10"/>
        <v>320</v>
      </c>
    </row>
    <row r="73" spans="1:8" ht="16.05" customHeight="1" x14ac:dyDescent="0.3">
      <c r="A73" s="118"/>
      <c r="B73" s="119" t="s">
        <v>258</v>
      </c>
      <c r="C73" s="120"/>
      <c r="D73" s="121"/>
      <c r="E73" s="120"/>
      <c r="F73" s="122"/>
      <c r="G73" s="58">
        <f>SUM(G66:G72)</f>
        <v>89.066666666666663</v>
      </c>
      <c r="H73" s="58">
        <f>SUM(H66:H72)</f>
        <v>2672</v>
      </c>
    </row>
    <row r="74" spans="1:8" ht="16.05" customHeight="1" x14ac:dyDescent="0.3">
      <c r="A74" s="123" t="s">
        <v>331</v>
      </c>
      <c r="B74" s="124"/>
      <c r="C74" s="124"/>
      <c r="D74" s="124"/>
      <c r="E74" s="124"/>
      <c r="F74" s="125"/>
      <c r="G74" s="56">
        <f>G41+G65+G73</f>
        <v>6681.4566666666651</v>
      </c>
      <c r="H74" s="56">
        <f>H41+H65+H73</f>
        <v>200443.29</v>
      </c>
    </row>
  </sheetData>
  <mergeCells count="9">
    <mergeCell ref="A66:A73"/>
    <mergeCell ref="B73:F73"/>
    <mergeCell ref="A74:F74"/>
    <mergeCell ref="A1:H1"/>
    <mergeCell ref="A2:H2"/>
    <mergeCell ref="A4:A41"/>
    <mergeCell ref="B41:F41"/>
    <mergeCell ref="A42:A65"/>
    <mergeCell ref="B65:F65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5:G4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F11F7E-AF2B-4E96-99BD-5359CC626D02}">
  <dimension ref="A1:H39"/>
  <sheetViews>
    <sheetView view="pageBreakPreview" zoomScale="60" zoomScaleNormal="100" workbookViewId="0">
      <selection activeCell="D26" sqref="D26"/>
    </sheetView>
  </sheetViews>
  <sheetFormatPr defaultColWidth="8.77734375" defaultRowHeight="15.6" x14ac:dyDescent="0.3"/>
  <cols>
    <col min="1" max="1" width="22.77734375" style="47" customWidth="1"/>
    <col min="2" max="2" width="56.44140625" style="47" customWidth="1"/>
    <col min="3" max="3" width="13.44140625" style="47" bestFit="1" customWidth="1"/>
    <col min="4" max="4" width="13.44140625" style="74" customWidth="1"/>
    <col min="5" max="5" width="13.44140625" style="55" bestFit="1" customWidth="1"/>
    <col min="6" max="6" width="16.6640625" style="55" customWidth="1"/>
    <col min="7" max="7" width="13.44140625" style="51" customWidth="1"/>
    <col min="8" max="8" width="14.21875" style="51" customWidth="1"/>
    <col min="9" max="16384" width="8.77734375" style="47"/>
  </cols>
  <sheetData>
    <row r="1" spans="1:8" x14ac:dyDescent="0.3">
      <c r="A1" s="98" t="s">
        <v>334</v>
      </c>
      <c r="B1" s="98"/>
      <c r="C1" s="98"/>
      <c r="D1" s="98"/>
      <c r="E1" s="98"/>
      <c r="F1" s="98"/>
      <c r="G1" s="98"/>
      <c r="H1" s="98"/>
    </row>
    <row r="2" spans="1:8" ht="12" customHeight="1" x14ac:dyDescent="0.3">
      <c r="A2" s="126"/>
      <c r="B2" s="126"/>
      <c r="C2" s="126"/>
      <c r="D2" s="126"/>
      <c r="E2" s="126"/>
      <c r="F2" s="126"/>
      <c r="G2" s="126"/>
      <c r="H2" s="126"/>
    </row>
    <row r="3" spans="1:8" ht="46.8" x14ac:dyDescent="0.3">
      <c r="A3" s="41" t="s">
        <v>203</v>
      </c>
      <c r="B3" s="41" t="s">
        <v>250</v>
      </c>
      <c r="C3" s="41" t="s">
        <v>119</v>
      </c>
      <c r="D3" s="73" t="s">
        <v>251</v>
      </c>
      <c r="E3" s="52" t="s">
        <v>150</v>
      </c>
      <c r="F3" s="53" t="s">
        <v>253</v>
      </c>
      <c r="G3" s="49" t="s">
        <v>252</v>
      </c>
      <c r="H3" s="49" t="s">
        <v>254</v>
      </c>
    </row>
    <row r="4" spans="1:8" ht="16.05" customHeight="1" x14ac:dyDescent="0.3">
      <c r="A4" s="127" t="s">
        <v>215</v>
      </c>
      <c r="B4" s="48" t="s">
        <v>213</v>
      </c>
      <c r="C4" s="67" t="s">
        <v>214</v>
      </c>
      <c r="D4" s="71">
        <v>3.65</v>
      </c>
      <c r="E4" s="68">
        <v>140</v>
      </c>
      <c r="F4" s="54">
        <f>E4*30</f>
        <v>4200</v>
      </c>
      <c r="G4" s="50">
        <f>E4*D4</f>
        <v>511</v>
      </c>
      <c r="H4" s="50">
        <f>G4*30</f>
        <v>15330</v>
      </c>
    </row>
    <row r="5" spans="1:8" ht="16.05" customHeight="1" x14ac:dyDescent="0.3">
      <c r="A5" s="128"/>
      <c r="B5" s="48" t="s">
        <v>255</v>
      </c>
      <c r="C5" s="67" t="s">
        <v>212</v>
      </c>
      <c r="D5" s="71">
        <v>5.49</v>
      </c>
      <c r="E5" s="68">
        <v>10</v>
      </c>
      <c r="F5" s="54">
        <f>E5*30</f>
        <v>300</v>
      </c>
      <c r="G5" s="50">
        <f t="shared" ref="G5:G13" si="0">E5*D5</f>
        <v>54.900000000000006</v>
      </c>
      <c r="H5" s="50">
        <f t="shared" ref="H5:H13" si="1">G5*30</f>
        <v>1647.0000000000002</v>
      </c>
    </row>
    <row r="6" spans="1:8" ht="16.05" customHeight="1" x14ac:dyDescent="0.3">
      <c r="A6" s="128"/>
      <c r="B6" s="48" t="s">
        <v>216</v>
      </c>
      <c r="C6" s="67" t="s">
        <v>214</v>
      </c>
      <c r="D6" s="71">
        <v>17.52</v>
      </c>
      <c r="E6" s="68">
        <v>240</v>
      </c>
      <c r="F6" s="54">
        <f t="shared" ref="F6:F13" si="2">E6*30</f>
        <v>7200</v>
      </c>
      <c r="G6" s="50">
        <f t="shared" si="0"/>
        <v>4204.8</v>
      </c>
      <c r="H6" s="50">
        <f t="shared" si="1"/>
        <v>126144</v>
      </c>
    </row>
    <row r="7" spans="1:8" ht="16.05" customHeight="1" x14ac:dyDescent="0.3">
      <c r="A7" s="128"/>
      <c r="B7" s="48" t="s">
        <v>217</v>
      </c>
      <c r="C7" s="67" t="s">
        <v>218</v>
      </c>
      <c r="D7" s="71">
        <v>3.8450000000000002</v>
      </c>
      <c r="E7" s="68">
        <v>315</v>
      </c>
      <c r="F7" s="54">
        <f t="shared" si="2"/>
        <v>9450</v>
      </c>
      <c r="G7" s="50">
        <f t="shared" si="0"/>
        <v>1211.175</v>
      </c>
      <c r="H7" s="50">
        <f t="shared" si="1"/>
        <v>36335.25</v>
      </c>
    </row>
    <row r="8" spans="1:8" ht="16.05" customHeight="1" x14ac:dyDescent="0.3">
      <c r="A8" s="128"/>
      <c r="B8" s="48" t="s">
        <v>219</v>
      </c>
      <c r="C8" s="67" t="s">
        <v>212</v>
      </c>
      <c r="D8" s="71">
        <v>9.8000000000000007</v>
      </c>
      <c r="E8" s="68">
        <v>4</v>
      </c>
      <c r="F8" s="54">
        <f t="shared" si="2"/>
        <v>120</v>
      </c>
      <c r="G8" s="50">
        <f t="shared" si="0"/>
        <v>39.200000000000003</v>
      </c>
      <c r="H8" s="50">
        <f t="shared" si="1"/>
        <v>1176</v>
      </c>
    </row>
    <row r="9" spans="1:8" ht="16.05" customHeight="1" x14ac:dyDescent="0.3">
      <c r="A9" s="128"/>
      <c r="B9" s="48" t="s">
        <v>220</v>
      </c>
      <c r="C9" s="67" t="s">
        <v>212</v>
      </c>
      <c r="D9" s="71">
        <v>0.41</v>
      </c>
      <c r="E9" s="68">
        <v>6000</v>
      </c>
      <c r="F9" s="54">
        <f t="shared" si="2"/>
        <v>180000</v>
      </c>
      <c r="G9" s="50">
        <f t="shared" si="0"/>
        <v>2460</v>
      </c>
      <c r="H9" s="50">
        <f t="shared" si="1"/>
        <v>73800</v>
      </c>
    </row>
    <row r="10" spans="1:8" ht="16.05" customHeight="1" x14ac:dyDescent="0.3">
      <c r="A10" s="128"/>
      <c r="B10" s="48" t="s">
        <v>221</v>
      </c>
      <c r="C10" s="67" t="s">
        <v>212</v>
      </c>
      <c r="D10" s="71">
        <v>0.2</v>
      </c>
      <c r="E10" s="68">
        <v>1100</v>
      </c>
      <c r="F10" s="54">
        <f t="shared" si="2"/>
        <v>33000</v>
      </c>
      <c r="G10" s="50">
        <f t="shared" si="0"/>
        <v>220</v>
      </c>
      <c r="H10" s="50">
        <f t="shared" si="1"/>
        <v>6600</v>
      </c>
    </row>
    <row r="11" spans="1:8" ht="16.05" customHeight="1" x14ac:dyDescent="0.3">
      <c r="A11" s="128"/>
      <c r="B11" s="48" t="s">
        <v>222</v>
      </c>
      <c r="C11" s="67" t="s">
        <v>212</v>
      </c>
      <c r="D11" s="71">
        <v>5.2549999999999999</v>
      </c>
      <c r="E11" s="68">
        <v>2</v>
      </c>
      <c r="F11" s="54">
        <f t="shared" si="2"/>
        <v>60</v>
      </c>
      <c r="G11" s="50">
        <f t="shared" si="0"/>
        <v>10.51</v>
      </c>
      <c r="H11" s="50">
        <f t="shared" si="1"/>
        <v>315.3</v>
      </c>
    </row>
    <row r="12" spans="1:8" ht="16.05" customHeight="1" x14ac:dyDescent="0.3">
      <c r="A12" s="128"/>
      <c r="B12" s="48" t="s">
        <v>223</v>
      </c>
      <c r="C12" s="67" t="s">
        <v>224</v>
      </c>
      <c r="D12" s="71">
        <v>1.99</v>
      </c>
      <c r="E12" s="68">
        <v>22</v>
      </c>
      <c r="F12" s="54">
        <f t="shared" si="2"/>
        <v>660</v>
      </c>
      <c r="G12" s="50">
        <f t="shared" si="0"/>
        <v>43.78</v>
      </c>
      <c r="H12" s="50">
        <f t="shared" si="1"/>
        <v>1313.4</v>
      </c>
    </row>
    <row r="13" spans="1:8" ht="16.05" customHeight="1" x14ac:dyDescent="0.3">
      <c r="A13" s="128"/>
      <c r="B13" s="48" t="s">
        <v>225</v>
      </c>
      <c r="C13" s="67" t="s">
        <v>212</v>
      </c>
      <c r="D13" s="71">
        <v>3.7</v>
      </c>
      <c r="E13" s="68">
        <v>12</v>
      </c>
      <c r="F13" s="54">
        <f t="shared" si="2"/>
        <v>360</v>
      </c>
      <c r="G13" s="50">
        <f t="shared" si="0"/>
        <v>44.400000000000006</v>
      </c>
      <c r="H13" s="50">
        <f t="shared" si="1"/>
        <v>1332.0000000000002</v>
      </c>
    </row>
    <row r="14" spans="1:8" ht="16.05" customHeight="1" x14ac:dyDescent="0.3">
      <c r="A14" s="129"/>
      <c r="B14" s="119" t="s">
        <v>256</v>
      </c>
      <c r="C14" s="120"/>
      <c r="D14" s="130"/>
      <c r="E14" s="122"/>
      <c r="F14" s="57"/>
      <c r="G14" s="58">
        <f>SUM(G4:G13)</f>
        <v>8799.7650000000012</v>
      </c>
      <c r="H14" s="58">
        <f>SUM(H4:H13)</f>
        <v>263992.95</v>
      </c>
    </row>
    <row r="15" spans="1:8" ht="16.05" customHeight="1" x14ac:dyDescent="0.3">
      <c r="A15" s="127" t="s">
        <v>249</v>
      </c>
      <c r="B15" s="48" t="s">
        <v>227</v>
      </c>
      <c r="C15" s="67" t="s">
        <v>212</v>
      </c>
      <c r="D15" s="71">
        <v>33.319499999999998</v>
      </c>
      <c r="E15" s="68">
        <v>6</v>
      </c>
      <c r="F15" s="54">
        <f>ROUND(E15*2.5,0)</f>
        <v>15</v>
      </c>
      <c r="G15" s="50">
        <f>ROUND(H15/30,2)</f>
        <v>16.66</v>
      </c>
      <c r="H15" s="50">
        <f>D15*F15</f>
        <v>499.79249999999996</v>
      </c>
    </row>
    <row r="16" spans="1:8" ht="16.05" customHeight="1" x14ac:dyDescent="0.3">
      <c r="A16" s="128"/>
      <c r="B16" s="48" t="s">
        <v>228</v>
      </c>
      <c r="C16" s="67" t="s">
        <v>212</v>
      </c>
      <c r="D16" s="71">
        <v>38.25</v>
      </c>
      <c r="E16" s="68">
        <v>21</v>
      </c>
      <c r="F16" s="54">
        <f t="shared" ref="F16:F31" si="3">ROUND(E16*2.5,0)</f>
        <v>53</v>
      </c>
      <c r="G16" s="50">
        <f t="shared" ref="G16:G31" si="4">ROUND(H16/30,2)</f>
        <v>67.58</v>
      </c>
      <c r="H16" s="50">
        <f t="shared" ref="H16:H31" si="5">D16*F16</f>
        <v>2027.25</v>
      </c>
    </row>
    <row r="17" spans="1:8" ht="16.05" customHeight="1" x14ac:dyDescent="0.3">
      <c r="A17" s="128"/>
      <c r="B17" s="48" t="s">
        <v>229</v>
      </c>
      <c r="C17" s="67" t="s">
        <v>212</v>
      </c>
      <c r="D17" s="71">
        <v>67.849999999999994</v>
      </c>
      <c r="E17" s="68">
        <v>4</v>
      </c>
      <c r="F17" s="54">
        <f t="shared" si="3"/>
        <v>10</v>
      </c>
      <c r="G17" s="50">
        <f t="shared" si="4"/>
        <v>22.62</v>
      </c>
      <c r="H17" s="50">
        <f t="shared" si="5"/>
        <v>678.5</v>
      </c>
    </row>
    <row r="18" spans="1:8" ht="16.05" customHeight="1" x14ac:dyDescent="0.3">
      <c r="A18" s="128"/>
      <c r="B18" s="48" t="s">
        <v>230</v>
      </c>
      <c r="C18" s="67" t="s">
        <v>212</v>
      </c>
      <c r="D18" s="71">
        <v>53.89</v>
      </c>
      <c r="E18" s="68">
        <v>9</v>
      </c>
      <c r="F18" s="54">
        <f t="shared" si="3"/>
        <v>23</v>
      </c>
      <c r="G18" s="50">
        <f t="shared" si="4"/>
        <v>41.32</v>
      </c>
      <c r="H18" s="50">
        <f t="shared" si="5"/>
        <v>1239.47</v>
      </c>
    </row>
    <row r="19" spans="1:8" ht="16.05" customHeight="1" x14ac:dyDescent="0.3">
      <c r="A19" s="128"/>
      <c r="B19" s="48" t="s">
        <v>231</v>
      </c>
      <c r="C19" s="67" t="s">
        <v>212</v>
      </c>
      <c r="D19" s="71">
        <v>2.04</v>
      </c>
      <c r="E19" s="68">
        <v>70</v>
      </c>
      <c r="F19" s="54">
        <f t="shared" si="3"/>
        <v>175</v>
      </c>
      <c r="G19" s="50">
        <f t="shared" si="4"/>
        <v>11.9</v>
      </c>
      <c r="H19" s="50">
        <f t="shared" si="5"/>
        <v>357</v>
      </c>
    </row>
    <row r="20" spans="1:8" ht="16.05" customHeight="1" x14ac:dyDescent="0.3">
      <c r="A20" s="128"/>
      <c r="B20" s="48" t="s">
        <v>232</v>
      </c>
      <c r="C20" s="67" t="s">
        <v>212</v>
      </c>
      <c r="D20" s="71">
        <v>2.5044</v>
      </c>
      <c r="E20" s="68">
        <v>39</v>
      </c>
      <c r="F20" s="54">
        <f t="shared" si="3"/>
        <v>98</v>
      </c>
      <c r="G20" s="50">
        <f t="shared" si="4"/>
        <v>8.18</v>
      </c>
      <c r="H20" s="50">
        <f t="shared" si="5"/>
        <v>245.43119999999999</v>
      </c>
    </row>
    <row r="21" spans="1:8" ht="16.05" customHeight="1" x14ac:dyDescent="0.3">
      <c r="A21" s="128"/>
      <c r="B21" s="48" t="s">
        <v>233</v>
      </c>
      <c r="C21" s="67" t="s">
        <v>212</v>
      </c>
      <c r="D21" s="71">
        <v>7.73</v>
      </c>
      <c r="E21" s="68">
        <v>25</v>
      </c>
      <c r="F21" s="54">
        <f t="shared" si="3"/>
        <v>63</v>
      </c>
      <c r="G21" s="50">
        <f t="shared" si="4"/>
        <v>16.23</v>
      </c>
      <c r="H21" s="50">
        <f t="shared" si="5"/>
        <v>486.99</v>
      </c>
    </row>
    <row r="22" spans="1:8" ht="16.05" customHeight="1" x14ac:dyDescent="0.3">
      <c r="A22" s="128"/>
      <c r="B22" s="48" t="s">
        <v>234</v>
      </c>
      <c r="C22" s="67" t="s">
        <v>212</v>
      </c>
      <c r="D22" s="71">
        <v>5.6</v>
      </c>
      <c r="E22" s="68">
        <v>399</v>
      </c>
      <c r="F22" s="54">
        <f t="shared" si="3"/>
        <v>998</v>
      </c>
      <c r="G22" s="50">
        <f t="shared" si="4"/>
        <v>186.29</v>
      </c>
      <c r="H22" s="50">
        <f t="shared" si="5"/>
        <v>5588.7999999999993</v>
      </c>
    </row>
    <row r="23" spans="1:8" ht="16.05" customHeight="1" x14ac:dyDescent="0.3">
      <c r="A23" s="128"/>
      <c r="B23" s="48" t="s">
        <v>235</v>
      </c>
      <c r="C23" s="67" t="s">
        <v>212</v>
      </c>
      <c r="D23" s="71">
        <v>13.49</v>
      </c>
      <c r="E23" s="68">
        <v>5</v>
      </c>
      <c r="F23" s="54">
        <f t="shared" si="3"/>
        <v>13</v>
      </c>
      <c r="G23" s="50">
        <f t="shared" si="4"/>
        <v>5.85</v>
      </c>
      <c r="H23" s="50">
        <f t="shared" si="5"/>
        <v>175.37</v>
      </c>
    </row>
    <row r="24" spans="1:8" ht="16.05" customHeight="1" x14ac:dyDescent="0.3">
      <c r="A24" s="128"/>
      <c r="B24" s="48" t="s">
        <v>236</v>
      </c>
      <c r="C24" s="67" t="s">
        <v>212</v>
      </c>
      <c r="D24" s="71">
        <v>69.900000000000006</v>
      </c>
      <c r="E24" s="68">
        <v>42</v>
      </c>
      <c r="F24" s="54">
        <f t="shared" si="3"/>
        <v>105</v>
      </c>
      <c r="G24" s="50">
        <f t="shared" si="4"/>
        <v>244.65</v>
      </c>
      <c r="H24" s="50">
        <f t="shared" si="5"/>
        <v>7339.5000000000009</v>
      </c>
    </row>
    <row r="25" spans="1:8" ht="16.05" customHeight="1" x14ac:dyDescent="0.3">
      <c r="A25" s="128"/>
      <c r="B25" s="48" t="s">
        <v>237</v>
      </c>
      <c r="C25" s="67" t="s">
        <v>212</v>
      </c>
      <c r="D25" s="71">
        <v>90</v>
      </c>
      <c r="E25" s="68">
        <v>49</v>
      </c>
      <c r="F25" s="54">
        <f t="shared" si="3"/>
        <v>123</v>
      </c>
      <c r="G25" s="50">
        <f t="shared" si="4"/>
        <v>369</v>
      </c>
      <c r="H25" s="50">
        <f t="shared" si="5"/>
        <v>11070</v>
      </c>
    </row>
    <row r="26" spans="1:8" ht="16.05" customHeight="1" x14ac:dyDescent="0.3">
      <c r="A26" s="128"/>
      <c r="B26" s="48" t="s">
        <v>238</v>
      </c>
      <c r="C26" s="67" t="s">
        <v>212</v>
      </c>
      <c r="D26" s="71">
        <v>99</v>
      </c>
      <c r="E26" s="68">
        <v>18</v>
      </c>
      <c r="F26" s="54">
        <f t="shared" si="3"/>
        <v>45</v>
      </c>
      <c r="G26" s="50">
        <f t="shared" si="4"/>
        <v>148.5</v>
      </c>
      <c r="H26" s="50">
        <f t="shared" si="5"/>
        <v>4455</v>
      </c>
    </row>
    <row r="27" spans="1:8" ht="16.05" customHeight="1" x14ac:dyDescent="0.3">
      <c r="A27" s="128"/>
      <c r="B27" s="48" t="s">
        <v>239</v>
      </c>
      <c r="C27" s="67" t="s">
        <v>212</v>
      </c>
      <c r="D27" s="71">
        <v>8.7050000000000001</v>
      </c>
      <c r="E27" s="68">
        <v>80</v>
      </c>
      <c r="F27" s="54">
        <f t="shared" si="3"/>
        <v>200</v>
      </c>
      <c r="G27" s="50">
        <f t="shared" si="4"/>
        <v>58.03</v>
      </c>
      <c r="H27" s="50">
        <f t="shared" si="5"/>
        <v>1741</v>
      </c>
    </row>
    <row r="28" spans="1:8" ht="16.05" customHeight="1" x14ac:dyDescent="0.3">
      <c r="A28" s="128"/>
      <c r="B28" s="48" t="s">
        <v>240</v>
      </c>
      <c r="C28" s="67" t="s">
        <v>212</v>
      </c>
      <c r="D28" s="71">
        <v>21</v>
      </c>
      <c r="E28" s="68">
        <v>10</v>
      </c>
      <c r="F28" s="54">
        <f t="shared" si="3"/>
        <v>25</v>
      </c>
      <c r="G28" s="50">
        <f t="shared" si="4"/>
        <v>17.5</v>
      </c>
      <c r="H28" s="50">
        <f t="shared" si="5"/>
        <v>525</v>
      </c>
    </row>
    <row r="29" spans="1:8" ht="16.05" customHeight="1" x14ac:dyDescent="0.3">
      <c r="A29" s="128"/>
      <c r="B29" s="48" t="s">
        <v>241</v>
      </c>
      <c r="C29" s="67" t="s">
        <v>212</v>
      </c>
      <c r="D29" s="71">
        <v>99</v>
      </c>
      <c r="E29" s="68">
        <v>59</v>
      </c>
      <c r="F29" s="54">
        <f t="shared" si="3"/>
        <v>148</v>
      </c>
      <c r="G29" s="50">
        <f t="shared" si="4"/>
        <v>488.4</v>
      </c>
      <c r="H29" s="50">
        <f t="shared" si="5"/>
        <v>14652</v>
      </c>
    </row>
    <row r="30" spans="1:8" ht="16.05" customHeight="1" x14ac:dyDescent="0.3">
      <c r="A30" s="128"/>
      <c r="B30" s="48" t="s">
        <v>242</v>
      </c>
      <c r="C30" s="67" t="s">
        <v>212</v>
      </c>
      <c r="D30" s="71">
        <v>8.42</v>
      </c>
      <c r="E30" s="68">
        <v>206</v>
      </c>
      <c r="F30" s="54">
        <f t="shared" si="3"/>
        <v>515</v>
      </c>
      <c r="G30" s="50">
        <f t="shared" si="4"/>
        <v>144.54</v>
      </c>
      <c r="H30" s="50">
        <f t="shared" si="5"/>
        <v>4336.3</v>
      </c>
    </row>
    <row r="31" spans="1:8" ht="16.05" customHeight="1" x14ac:dyDescent="0.3">
      <c r="A31" s="128"/>
      <c r="B31" s="48" t="s">
        <v>243</v>
      </c>
      <c r="C31" s="67" t="s">
        <v>212</v>
      </c>
      <c r="D31" s="71">
        <v>9.3949999999999996</v>
      </c>
      <c r="E31" s="68">
        <v>180</v>
      </c>
      <c r="F31" s="54">
        <f t="shared" si="3"/>
        <v>450</v>
      </c>
      <c r="G31" s="50">
        <f t="shared" si="4"/>
        <v>140.93</v>
      </c>
      <c r="H31" s="50">
        <f t="shared" si="5"/>
        <v>4227.75</v>
      </c>
    </row>
    <row r="32" spans="1:8" ht="16.05" customHeight="1" x14ac:dyDescent="0.3">
      <c r="A32" s="129"/>
      <c r="B32" s="119" t="s">
        <v>257</v>
      </c>
      <c r="C32" s="120"/>
      <c r="D32" s="130"/>
      <c r="E32" s="122"/>
      <c r="F32" s="57"/>
      <c r="G32" s="58">
        <f>SUM(G15:G31)</f>
        <v>1988.18</v>
      </c>
      <c r="H32" s="58">
        <f>SUM(H15:H31)</f>
        <v>59645.153700000003</v>
      </c>
    </row>
    <row r="33" spans="1:8" ht="16.05" customHeight="1" x14ac:dyDescent="0.3">
      <c r="A33" s="116" t="s">
        <v>97</v>
      </c>
      <c r="B33" s="48" t="s">
        <v>244</v>
      </c>
      <c r="C33" s="67" t="s">
        <v>212</v>
      </c>
      <c r="D33" s="71">
        <v>830</v>
      </c>
      <c r="E33" s="68">
        <v>11</v>
      </c>
      <c r="F33" s="54">
        <v>11</v>
      </c>
      <c r="G33" s="50">
        <f>E33*((D33*0.8)/(12*5))</f>
        <v>121.73333333333333</v>
      </c>
      <c r="H33" s="50">
        <f>G33*30</f>
        <v>3652</v>
      </c>
    </row>
    <row r="34" spans="1:8" ht="16.05" customHeight="1" x14ac:dyDescent="0.3">
      <c r="A34" s="117"/>
      <c r="B34" s="48" t="s">
        <v>245</v>
      </c>
      <c r="C34" s="67" t="s">
        <v>212</v>
      </c>
      <c r="D34" s="71">
        <v>737.78</v>
      </c>
      <c r="E34" s="68">
        <v>8</v>
      </c>
      <c r="F34" s="54">
        <v>8</v>
      </c>
      <c r="G34" s="50">
        <f t="shared" ref="G34:G37" si="6">E34*((D34*0.8)/(12*5))</f>
        <v>78.696533333333335</v>
      </c>
      <c r="H34" s="50">
        <f t="shared" ref="H34:H37" si="7">G34*30</f>
        <v>2360.8960000000002</v>
      </c>
    </row>
    <row r="35" spans="1:8" ht="16.05" customHeight="1" x14ac:dyDescent="0.3">
      <c r="A35" s="117"/>
      <c r="B35" s="48" t="s">
        <v>246</v>
      </c>
      <c r="C35" s="67" t="s">
        <v>212</v>
      </c>
      <c r="D35" s="71">
        <v>999.5</v>
      </c>
      <c r="E35" s="68">
        <v>9</v>
      </c>
      <c r="F35" s="54">
        <v>9</v>
      </c>
      <c r="G35" s="50">
        <f t="shared" si="6"/>
        <v>119.94</v>
      </c>
      <c r="H35" s="50">
        <f t="shared" si="7"/>
        <v>3598.2</v>
      </c>
    </row>
    <row r="36" spans="1:8" ht="16.05" customHeight="1" x14ac:dyDescent="0.3">
      <c r="A36" s="117"/>
      <c r="B36" s="48" t="s">
        <v>247</v>
      </c>
      <c r="C36" s="67" t="s">
        <v>212</v>
      </c>
      <c r="D36" s="71">
        <v>1226</v>
      </c>
      <c r="E36" s="68">
        <v>9</v>
      </c>
      <c r="F36" s="54">
        <v>9</v>
      </c>
      <c r="G36" s="50">
        <f t="shared" si="6"/>
        <v>147.12</v>
      </c>
      <c r="H36" s="50">
        <f t="shared" si="7"/>
        <v>4413.6000000000004</v>
      </c>
    </row>
    <row r="37" spans="1:8" ht="16.05" customHeight="1" x14ac:dyDescent="0.3">
      <c r="A37" s="117"/>
      <c r="B37" s="48" t="s">
        <v>248</v>
      </c>
      <c r="C37" s="67" t="s">
        <v>212</v>
      </c>
      <c r="D37" s="71">
        <v>2666.69</v>
      </c>
      <c r="E37" s="68">
        <v>7</v>
      </c>
      <c r="F37" s="54">
        <v>7</v>
      </c>
      <c r="G37" s="50">
        <f t="shared" si="6"/>
        <v>248.89106666666672</v>
      </c>
      <c r="H37" s="50">
        <f t="shared" si="7"/>
        <v>7466.7320000000018</v>
      </c>
    </row>
    <row r="38" spans="1:8" ht="16.05" customHeight="1" x14ac:dyDescent="0.3">
      <c r="A38" s="118"/>
      <c r="B38" s="119" t="s">
        <v>258</v>
      </c>
      <c r="C38" s="120"/>
      <c r="D38" s="121"/>
      <c r="E38" s="122"/>
      <c r="F38" s="57"/>
      <c r="G38" s="58">
        <f>SUM(G33:G37)</f>
        <v>716.38093333333336</v>
      </c>
      <c r="H38" s="58">
        <f>SUM(H33:H37)</f>
        <v>21491.428000000004</v>
      </c>
    </row>
    <row r="39" spans="1:8" ht="16.05" customHeight="1" x14ac:dyDescent="0.3">
      <c r="A39" s="123" t="s">
        <v>259</v>
      </c>
      <c r="B39" s="124"/>
      <c r="C39" s="124"/>
      <c r="D39" s="124"/>
      <c r="E39" s="124"/>
      <c r="F39" s="125"/>
      <c r="G39" s="56">
        <f>G14+G32+G38</f>
        <v>11504.325933333335</v>
      </c>
      <c r="H39" s="56">
        <f>H14+H32+H38</f>
        <v>345129.53170000005</v>
      </c>
    </row>
  </sheetData>
  <mergeCells count="9">
    <mergeCell ref="A39:F39"/>
    <mergeCell ref="A1:H1"/>
    <mergeCell ref="A2:H2"/>
    <mergeCell ref="B14:E14"/>
    <mergeCell ref="B32:E32"/>
    <mergeCell ref="B38:E38"/>
    <mergeCell ref="A4:A14"/>
    <mergeCell ref="A15:A32"/>
    <mergeCell ref="A33:A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6</vt:i4>
      </vt:variant>
    </vt:vector>
  </HeadingPairs>
  <TitlesOfParts>
    <vt:vector size="15" baseType="lpstr">
      <vt:lpstr>Consolidação</vt:lpstr>
      <vt:lpstr>Grupo 1 - Servente de Limpeza</vt:lpstr>
      <vt:lpstr>Grupo 1 - Copeiragem</vt:lpstr>
      <vt:lpstr>Grupo 1 - Garçonaria</vt:lpstr>
      <vt:lpstr>Grupo 1 - Carregador</vt:lpstr>
      <vt:lpstr>Grupo 1 - Supervisão</vt:lpstr>
      <vt:lpstr>Grupo 1 - Uniformes</vt:lpstr>
      <vt:lpstr>Grupo 1 - Insumos de Limpeza</vt:lpstr>
      <vt:lpstr>Grupo 1 - Insumos de Copeiragem</vt:lpstr>
      <vt:lpstr>Consolidação!Area_de_impressao</vt:lpstr>
      <vt:lpstr>'Grupo 1 - Carregador'!Area_de_impressao</vt:lpstr>
      <vt:lpstr>'Grupo 1 - Copeiragem'!Area_de_impressao</vt:lpstr>
      <vt:lpstr>'Grupo 1 - Garçonaria'!Area_de_impressao</vt:lpstr>
      <vt:lpstr>'Grupo 1 - Servente de Limpeza'!Area_de_impressao</vt:lpstr>
      <vt:lpstr>'Grupo 1 - Supervisão'!Area_de_impressao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 Arcangela Silva Casagrande</dc:creator>
  <cp:keywords/>
  <dc:description/>
  <cp:lastModifiedBy>Roberto Cavalcante Barbosa</cp:lastModifiedBy>
  <cp:revision/>
  <cp:lastPrinted>2020-10-15T15:48:02Z</cp:lastPrinted>
  <dcterms:created xsi:type="dcterms:W3CDTF">2018-01-23T19:35:16Z</dcterms:created>
  <dcterms:modified xsi:type="dcterms:W3CDTF">2023-07-19T11:07:41Z</dcterms:modified>
  <cp:category/>
  <cp:contentStatus/>
</cp:coreProperties>
</file>