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/>
  <mc:AlternateContent xmlns:mc="http://schemas.openxmlformats.org/markup-compatibility/2006">
    <mc:Choice Requires="x15">
      <x15ac:absPath xmlns:x15ac="http://schemas.microsoft.com/office/spreadsheetml/2010/11/ac" url="I:\2.  D CARVALHO SERVICOS\5. GreenH 2022\2. GHS Publico\ID 7765 - VALEC - INFRASA - 275075 - PE 8.2023 - Motorista\Diligencia 18.07\"/>
    </mc:Choice>
  </mc:AlternateContent>
  <xr:revisionPtr revIDLastSave="0" documentId="13_ncr:1_{BBE830F0-A57A-49F7-A833-4B538B3F7B72}" xr6:coauthVersionLast="37" xr6:coauthVersionMax="37" xr10:uidLastSave="{00000000-0000-0000-0000-000000000000}"/>
  <bookViews>
    <workbookView xWindow="20370" yWindow="-120" windowWidth="20730" windowHeight="11160" tabRatio="759" xr2:uid="{00000000-000D-0000-FFFF-FFFF00000000}"/>
  </bookViews>
  <sheets>
    <sheet name="Consolidação" sheetId="19" r:id="rId1"/>
    <sheet name="Grupo 2 - Motorista" sheetId="10" r:id="rId2"/>
    <sheet name="Grupo 2 - Horas-extras" sheetId="16" r:id="rId3"/>
    <sheet name="Grupo 2 - Diárias" sheetId="17" r:id="rId4"/>
    <sheet name="Grupo 2 - Uniformes" sheetId="11" r:id="rId5"/>
  </sheets>
  <externalReferences>
    <externalReference r:id="rId6"/>
  </externalReferenc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6" i="10" l="1"/>
  <c r="C118" i="10" l="1"/>
  <c r="C119" i="10"/>
  <c r="C120" i="10"/>
  <c r="C121" i="10"/>
  <c r="C122" i="10"/>
  <c r="C123" i="10"/>
  <c r="C124" i="10"/>
  <c r="C125" i="10"/>
  <c r="C126" i="10"/>
  <c r="C127" i="10"/>
  <c r="C128" i="10"/>
  <c r="C100" i="16" l="1"/>
  <c r="C30" i="17"/>
  <c r="C13" i="17"/>
  <c r="C12" i="17"/>
  <c r="C29" i="17"/>
  <c r="C99" i="16"/>
  <c r="D4" i="19" l="1"/>
  <c r="E6" i="11"/>
  <c r="C32" i="17" l="1"/>
  <c r="C28" i="17" l="1"/>
  <c r="C27" i="17" s="1"/>
  <c r="C34" i="17" s="1"/>
  <c r="D25" i="17"/>
  <c r="D26" i="17" l="1"/>
  <c r="D58" i="10" l="1"/>
  <c r="E8" i="11"/>
  <c r="E9" i="11"/>
  <c r="E10" i="11"/>
  <c r="E11" i="11"/>
  <c r="E12" i="11"/>
  <c r="E7" i="11"/>
  <c r="F6" i="11"/>
  <c r="D68" i="10" l="1"/>
  <c r="D67" i="10"/>
  <c r="D64" i="10"/>
  <c r="D65" i="10" s="1"/>
  <c r="D62" i="10"/>
  <c r="D61" i="10"/>
  <c r="D59" i="10"/>
  <c r="D55" i="10"/>
  <c r="C113" i="16" l="1"/>
  <c r="C112" i="16"/>
  <c r="C102" i="16"/>
  <c r="C98" i="16"/>
  <c r="C97" i="16" s="1"/>
  <c r="C104" i="16" s="1"/>
  <c r="C87" i="16"/>
  <c r="C86" i="16"/>
  <c r="C37" i="16"/>
  <c r="C39" i="16" s="1"/>
  <c r="C22" i="16"/>
  <c r="D135" i="10" l="1"/>
  <c r="D141" i="10" s="1"/>
  <c r="D69" i="10"/>
  <c r="D66" i="10"/>
  <c r="D63" i="10"/>
  <c r="D60" i="10"/>
  <c r="D22" i="10"/>
  <c r="D27" i="10" l="1"/>
  <c r="F8" i="16"/>
  <c r="E8" i="16"/>
  <c r="D8" i="16"/>
  <c r="D9" i="16" s="1"/>
  <c r="D12" i="16" s="1"/>
  <c r="D8" i="17"/>
  <c r="C15" i="17"/>
  <c r="C11" i="17"/>
  <c r="D34" i="10" l="1"/>
  <c r="D99" i="10" s="1"/>
  <c r="D56" i="10"/>
  <c r="D57" i="10" s="1"/>
  <c r="D70" i="10" s="1"/>
  <c r="D77" i="10" s="1"/>
  <c r="D35" i="10"/>
  <c r="D100" i="10" s="1"/>
  <c r="D169" i="10"/>
  <c r="F11" i="16"/>
  <c r="F9" i="16"/>
  <c r="F12" i="16" s="1"/>
  <c r="D22" i="16"/>
  <c r="D21" i="16"/>
  <c r="D111" i="16"/>
  <c r="E9" i="16"/>
  <c r="E10" i="16" s="1"/>
  <c r="E12" i="16" s="1"/>
  <c r="C10" i="17"/>
  <c r="C17" i="17" s="1"/>
  <c r="D9" i="17"/>
  <c r="D101" i="10" l="1"/>
  <c r="D102" i="10" s="1"/>
  <c r="D109" i="10" s="1"/>
  <c r="D36" i="10"/>
  <c r="D13" i="17"/>
  <c r="D31" i="17"/>
  <c r="D29" i="17"/>
  <c r="D30" i="17"/>
  <c r="D33" i="17"/>
  <c r="D32" i="17" s="1"/>
  <c r="E111" i="16"/>
  <c r="E22" i="16"/>
  <c r="E21" i="16"/>
  <c r="D23" i="16"/>
  <c r="F111" i="16"/>
  <c r="F21" i="16"/>
  <c r="F22" i="16"/>
  <c r="D14" i="17"/>
  <c r="D12" i="17"/>
  <c r="D16" i="17"/>
  <c r="D58" i="16" l="1"/>
  <c r="D67" i="16"/>
  <c r="D93" i="10"/>
  <c r="D86" i="10"/>
  <c r="E23" i="16"/>
  <c r="E38" i="16"/>
  <c r="E31" i="16"/>
  <c r="E32" i="16"/>
  <c r="D75" i="10"/>
  <c r="D44" i="10"/>
  <c r="D46" i="10"/>
  <c r="D43" i="10"/>
  <c r="D49" i="10"/>
  <c r="D42" i="10"/>
  <c r="D47" i="10"/>
  <c r="D41" i="10"/>
  <c r="D45" i="10"/>
  <c r="E30" i="16"/>
  <c r="F23" i="16"/>
  <c r="E33" i="16"/>
  <c r="D28" i="17"/>
  <c r="D27" i="17" s="1"/>
  <c r="D34" i="17" s="1"/>
  <c r="D35" i="17" s="1"/>
  <c r="F33" i="16"/>
  <c r="F38" i="16"/>
  <c r="E35" i="16"/>
  <c r="F34" i="16"/>
  <c r="F31" i="16"/>
  <c r="F32" i="16"/>
  <c r="D46" i="16"/>
  <c r="D35" i="16"/>
  <c r="D33" i="16"/>
  <c r="D38" i="16"/>
  <c r="D30" i="16"/>
  <c r="D31" i="16"/>
  <c r="D34" i="16"/>
  <c r="D36" i="16"/>
  <c r="D32" i="16"/>
  <c r="E34" i="16"/>
  <c r="E46" i="16" l="1"/>
  <c r="E67" i="16"/>
  <c r="E58" i="16"/>
  <c r="F46" i="16"/>
  <c r="F67" i="16"/>
  <c r="F58" i="16"/>
  <c r="F30" i="16"/>
  <c r="F37" i="16" s="1"/>
  <c r="F39" i="16" s="1"/>
  <c r="F47" i="16" s="1"/>
  <c r="F48" i="16" s="1"/>
  <c r="F35" i="16"/>
  <c r="E36" i="16"/>
  <c r="F36" i="16"/>
  <c r="E37" i="16"/>
  <c r="E39" i="16" s="1"/>
  <c r="E47" i="16" s="1"/>
  <c r="E48" i="16" s="1"/>
  <c r="D48" i="10"/>
  <c r="D50" i="10" s="1"/>
  <c r="D76" i="10" s="1"/>
  <c r="D78" i="10" s="1"/>
  <c r="D37" i="16"/>
  <c r="D39" i="16" s="1"/>
  <c r="F57" i="16" l="1"/>
  <c r="F59" i="16" s="1"/>
  <c r="F85" i="16" s="1"/>
  <c r="F66" i="16"/>
  <c r="F68" i="16" s="1"/>
  <c r="E57" i="16"/>
  <c r="E59" i="16" s="1"/>
  <c r="E85" i="16" s="1"/>
  <c r="E66" i="16"/>
  <c r="E68" i="16" s="1"/>
  <c r="E86" i="16" s="1"/>
  <c r="E112" i="16"/>
  <c r="D85" i="10"/>
  <c r="D87" i="10" s="1"/>
  <c r="D107" i="10" s="1"/>
  <c r="D92" i="10"/>
  <c r="D94" i="10" s="1"/>
  <c r="D108" i="10" s="1"/>
  <c r="F112" i="16"/>
  <c r="D47" i="16"/>
  <c r="D48" i="16" s="1"/>
  <c r="C47" i="16"/>
  <c r="E75" i="16" l="1"/>
  <c r="F76" i="16"/>
  <c r="F86" i="16"/>
  <c r="D57" i="16"/>
  <c r="D59" i="16" s="1"/>
  <c r="D66" i="16"/>
  <c r="D68" i="16" s="1"/>
  <c r="E76" i="16"/>
  <c r="E77" i="16" s="1"/>
  <c r="E78" i="16" s="1"/>
  <c r="E87" i="16" s="1"/>
  <c r="E88" i="16" s="1"/>
  <c r="E113" i="16" s="1"/>
  <c r="E114" i="16" s="1"/>
  <c r="D110" i="10"/>
  <c r="F75" i="16"/>
  <c r="F77" i="16" s="1"/>
  <c r="F78" i="16" s="1"/>
  <c r="F87" i="16" s="1"/>
  <c r="F88" i="16" s="1"/>
  <c r="F113" i="16" s="1"/>
  <c r="F114" i="16" s="1"/>
  <c r="D112" i="16"/>
  <c r="D171" i="10" l="1"/>
  <c r="D117" i="10"/>
  <c r="D121" i="10"/>
  <c r="D128" i="10"/>
  <c r="D118" i="10"/>
  <c r="D122" i="10"/>
  <c r="D119" i="10"/>
  <c r="D124" i="10"/>
  <c r="D126" i="10"/>
  <c r="D127" i="10"/>
  <c r="D125" i="10"/>
  <c r="D120" i="10"/>
  <c r="D123" i="10"/>
  <c r="D85" i="16"/>
  <c r="D75" i="16"/>
  <c r="D86" i="16"/>
  <c r="D76" i="16"/>
  <c r="E95" i="16"/>
  <c r="F95" i="16"/>
  <c r="D15" i="17"/>
  <c r="C117" i="10" l="1"/>
  <c r="D129" i="10"/>
  <c r="D140" i="10" s="1"/>
  <c r="D142" i="10" s="1"/>
  <c r="D172" i="10" s="1"/>
  <c r="E96" i="16"/>
  <c r="E101" i="16" s="1"/>
  <c r="D77" i="16"/>
  <c r="D78" i="16" s="1"/>
  <c r="D87" i="16" s="1"/>
  <c r="D88" i="16" s="1"/>
  <c r="D113" i="16" s="1"/>
  <c r="D114" i="16" s="1"/>
  <c r="F96" i="16"/>
  <c r="F101" i="16" s="1"/>
  <c r="D11" i="17"/>
  <c r="E100" i="16" l="1"/>
  <c r="D95" i="16"/>
  <c r="D96" i="16" s="1"/>
  <c r="E99" i="16"/>
  <c r="F100" i="16"/>
  <c r="F99" i="16"/>
  <c r="F103" i="16"/>
  <c r="F102" i="16" s="1"/>
  <c r="E103" i="16"/>
  <c r="E102" i="16" s="1"/>
  <c r="D10" i="17"/>
  <c r="D17" i="17" s="1"/>
  <c r="D18" i="17" s="1"/>
  <c r="G5" i="19" s="1"/>
  <c r="E98" i="16" l="1"/>
  <c r="E97" i="16" s="1"/>
  <c r="E104" i="16" s="1"/>
  <c r="E115" i="16" s="1"/>
  <c r="E116" i="16" s="1"/>
  <c r="D101" i="16"/>
  <c r="D103" i="16"/>
  <c r="D102" i="16" s="1"/>
  <c r="F98" i="16"/>
  <c r="F97" i="16" s="1"/>
  <c r="F104" i="16" s="1"/>
  <c r="F115" i="16" s="1"/>
  <c r="F116" i="16" s="1"/>
  <c r="D99" i="16"/>
  <c r="D100" i="16"/>
  <c r="G8" i="19" l="1"/>
  <c r="H8" i="19" s="1"/>
  <c r="I8" i="19" s="1"/>
  <c r="G7" i="19"/>
  <c r="H7" i="19" s="1"/>
  <c r="I7" i="19" s="1"/>
  <c r="D98" i="16"/>
  <c r="D97" i="16" s="1"/>
  <c r="D104" i="16" s="1"/>
  <c r="C115" i="16" s="1"/>
  <c r="D115" i="16" l="1"/>
  <c r="D116" i="16" s="1"/>
  <c r="F10" i="11"/>
  <c r="F7" i="11"/>
  <c r="F8" i="11"/>
  <c r="F9" i="11"/>
  <c r="F11" i="11"/>
  <c r="F12" i="11"/>
  <c r="G6" i="19" l="1"/>
  <c r="H6" i="19" s="1"/>
  <c r="I6" i="19" s="1"/>
  <c r="F13" i="11"/>
  <c r="D147" i="10" s="1"/>
  <c r="C162" i="10"/>
  <c r="C158" i="10"/>
  <c r="C141" i="10"/>
  <c r="C48" i="10"/>
  <c r="C50" i="10" s="1"/>
  <c r="C173" i="10" l="1"/>
  <c r="D150" i="10"/>
  <c r="D173" i="10" s="1"/>
  <c r="C157" i="10"/>
  <c r="C77" i="10"/>
  <c r="C35" i="10" l="1"/>
  <c r="H5" i="19" l="1"/>
  <c r="I5" i="19" s="1"/>
  <c r="C109" i="10"/>
  <c r="C76" i="10" l="1"/>
  <c r="D170" i="10"/>
  <c r="D174" i="10" s="1"/>
  <c r="C170" i="10"/>
  <c r="C108" i="10"/>
  <c r="C107" i="10"/>
  <c r="C171" i="10" l="1"/>
  <c r="C172" i="10" l="1"/>
  <c r="D155" i="10" l="1"/>
  <c r="C164" i="10" l="1"/>
  <c r="D156" i="10" l="1"/>
  <c r="D159" i="10" l="1"/>
  <c r="D160" i="10"/>
  <c r="D161" i="10"/>
  <c r="D163" i="10"/>
  <c r="D162" i="10" s="1"/>
  <c r="D158" i="10" l="1"/>
  <c r="D157" i="10" s="1"/>
  <c r="D164" i="10" l="1"/>
  <c r="C175" i="10" s="1"/>
  <c r="D175" i="10" l="1"/>
  <c r="D176" i="10" s="1"/>
  <c r="G4" i="19" s="1"/>
  <c r="H4" i="19" s="1"/>
  <c r="H9" i="19" s="1"/>
  <c r="H10" i="19" s="1"/>
  <c r="I4" i="19" l="1"/>
  <c r="I9" i="19" s="1"/>
  <c r="I10" i="19" s="1"/>
  <c r="F155" i="10" l="1"/>
</calcChain>
</file>

<file path=xl/sharedStrings.xml><?xml version="1.0" encoding="utf-8"?>
<sst xmlns="http://schemas.openxmlformats.org/spreadsheetml/2006/main" count="510" uniqueCount="200">
  <si>
    <t>Módulo 1 - Composição da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</si>
  <si>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</si>
  <si>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</si>
  <si>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</si>
  <si>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</si>
  <si>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</si>
  <si>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</si>
  <si>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</si>
  <si>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</si>
  <si>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</si>
  <si>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</si>
  <si>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</si>
  <si>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Adicional de Hora Noturna Reduzida</t>
  </si>
  <si>
    <t>Total</t>
  </si>
  <si>
    <t>Módulo 2 - Encargos e Benefícios Anuais, Mensais e Diários</t>
  </si>
  <si>
    <t>Submódulo 2.1 - 13º (décimo terceiro) Salário e Adicional de Férias</t>
  </si>
  <si>
    <t>2.1</t>
  </si>
  <si>
    <t>13º (décimo terceiro) Salário</t>
  </si>
  <si>
    <t>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</si>
  <si>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</si>
  <si>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</si>
  <si>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</si>
  <si>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</si>
  <si>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</si>
  <si>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</si>
  <si>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</si>
  <si>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</si>
  <si>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</si>
  <si>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</si>
  <si>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</si>
  <si>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G</t>
  </si>
  <si>
    <t>INCRA</t>
  </si>
  <si>
    <t>Subtotal - GPS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</si>
  <si>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</si>
  <si>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</si>
  <si>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</si>
  <si>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</si>
  <si>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</si>
  <si>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</si>
  <si>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</si>
  <si>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Desconto</t>
  </si>
  <si>
    <t>Custo Efetivo do Vale Transporte</t>
  </si>
  <si>
    <t>Auxílio-Refeição/Alimentação</t>
  </si>
  <si>
    <t>Custo Efetivo do Auxílio-Refeição/Alimentação</t>
  </si>
  <si>
    <t>Quadro-Resumo do Módulo 2 - Encargos e Benefícios anuais, mensais e diários</t>
  </si>
  <si>
    <t>Encargos e Benefícios Anuais, Mensais e Diários</t>
  </si>
  <si>
    <t>13º (décimo terceiro) Salário e Adicional de Férias</t>
  </si>
  <si>
    <t>Módulo 3 - Rescisão</t>
  </si>
  <si>
    <t>Submódulo 3.1 - Custo do Aviso Prévio Indenizado</t>
  </si>
  <si>
    <t>3.1</t>
  </si>
  <si>
    <t>Aviso Prévio Indenizado</t>
  </si>
  <si>
    <t>Multa do FGTS sobre o Aviso Prévio Indenizado</t>
  </si>
  <si>
    <t>Submódulo 3.2 - Custo do Aviso Prévio Trabalhado</t>
  </si>
  <si>
    <t>3.2</t>
  </si>
  <si>
    <t>Aviso Prévio Trabalhado</t>
  </si>
  <si>
    <t>Multa do FGTS sobre o Aviso Prévio Trabalhado</t>
  </si>
  <si>
    <t>Submódulo 3.3 - Custo da Demissão com Justa Causa</t>
  </si>
  <si>
    <t>Demissões por Justa Causa</t>
  </si>
  <si>
    <t>Valor Provisionado do 13º Salário</t>
  </si>
  <si>
    <t>Valor Provisionado do Adicional de Férias</t>
  </si>
  <si>
    <t>Subtotal das Provisões</t>
  </si>
  <si>
    <t>Custo da Demissão com Justa Causa</t>
  </si>
  <si>
    <t>Quadro-Resumo do Módulo 3 - Rescisão</t>
  </si>
  <si>
    <t>Rescisão</t>
  </si>
  <si>
    <t>Custo do Aviso Prévio Indenizado</t>
  </si>
  <si>
    <t>Custo do Aviso Prévio Trabalhado</t>
  </si>
  <si>
    <t>3.3</t>
  </si>
  <si>
    <t>Módulo 4 - Custo de Reposição do Profissional Ausente</t>
  </si>
  <si>
    <t>Submódulo 4.1 - Ausências Legais</t>
  </si>
  <si>
    <t>4.1</t>
  </si>
  <si>
    <t>Ausências Legais</t>
  </si>
  <si>
    <t>Férias</t>
  </si>
  <si>
    <t>Ausência Justificada</t>
  </si>
  <si>
    <t>Ausência por Acidente de Trabalho</t>
  </si>
  <si>
    <t>Afastamento por Doença</t>
  </si>
  <si>
    <t>Ausência para Consulta Médica de Filho</t>
  </si>
  <si>
    <t>Ausência por Óbitos na Família</t>
  </si>
  <si>
    <t>Licença para Casamento</t>
  </si>
  <si>
    <t>Ausência para Doação de Sangue</t>
  </si>
  <si>
    <t>I</t>
  </si>
  <si>
    <t>Ausência para Testemunho</t>
  </si>
  <si>
    <t>J</t>
  </si>
  <si>
    <t>Licença Paternidade</t>
  </si>
  <si>
    <t>K</t>
  </si>
  <si>
    <t>Afastamento Maternidade</t>
  </si>
  <si>
    <t>L</t>
  </si>
  <si>
    <t>Ausência para Consulta Pré-Natal</t>
  </si>
  <si>
    <t>Submódulo 4.2 - Intrajornada</t>
  </si>
  <si>
    <t>4.2</t>
  </si>
  <si>
    <t>Intrajornada</t>
  </si>
  <si>
    <t>Intervalo para repouso e alimentação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</si>
  <si>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</si>
  <si>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</si>
  <si>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</si>
  <si>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</si>
  <si>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</si>
  <si>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</si>
  <si>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</si>
  <si>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</si>
  <si>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</si>
  <si>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</si>
  <si>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</si>
  <si>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Tributos</t>
  </si>
  <si>
    <t xml:space="preserve">   Tributos Federais</t>
  </si>
  <si>
    <t xml:space="preserve">        PIS</t>
  </si>
  <si>
    <t xml:space="preserve">        COFINS</t>
  </si>
  <si>
    <t xml:space="preserve">   Tributos Estaduais</t>
  </si>
  <si>
    <t xml:space="preserve">   Tributos Municipais</t>
  </si>
  <si>
    <t xml:space="preserve">        ISSQN</t>
  </si>
  <si>
    <t>Mão de obra vinculada à execução contratual (valor por empregado)</t>
  </si>
  <si>
    <t>Módulo 3 - Provisão para Rescisão</t>
  </si>
  <si>
    <t>Módulo 6 – Custos Indiretos, Tributos e Lucro</t>
  </si>
  <si>
    <t xml:space="preserve">Valor Total por Empregado </t>
  </si>
  <si>
    <t>Discriminação dos Serviços</t>
  </si>
  <si>
    <t>Município</t>
  </si>
  <si>
    <t>ACT, CCT ou Dissídio Coletivo de Trabalho</t>
  </si>
  <si>
    <t>Nº de Meses de Execução Contratual</t>
  </si>
  <si>
    <t>Identificação do Serviço</t>
  </si>
  <si>
    <t>Tipo de Serviço</t>
  </si>
  <si>
    <t>Unidade de Medida</t>
  </si>
  <si>
    <t>Quantidade a Contratar</t>
  </si>
  <si>
    <t>Classificação Brasileira de Ocupações (CBO)</t>
  </si>
  <si>
    <t>Salário Base da Categoria Profissional</t>
  </si>
  <si>
    <t>Categoria Profissional</t>
  </si>
  <si>
    <t>Data-base da Categoria</t>
  </si>
  <si>
    <t>Posto de Trabalho</t>
  </si>
  <si>
    <t>Brasília/DF</t>
  </si>
  <si>
    <t>Condução de Veículos Rodoviários</t>
  </si>
  <si>
    <t>7823-05</t>
  </si>
  <si>
    <t>Custo Efetivo do Plano de Saúde</t>
  </si>
  <si>
    <t>Plano de Saúde</t>
  </si>
  <si>
    <t>Desconto - Participação do Empregado</t>
  </si>
  <si>
    <t>Desconto - Contribuição PAT</t>
  </si>
  <si>
    <t>Plano de Assistência Odontológica</t>
  </si>
  <si>
    <t>Custo Efetivo do Plano de Assistência Odontológica</t>
  </si>
  <si>
    <t>Seguro de Vida e Assistência Funeral</t>
  </si>
  <si>
    <t>Custo Efetivo do Seguro de Vida e Assistência Funeral</t>
  </si>
  <si>
    <t>Motorista Executivo</t>
  </si>
  <si>
    <t>Categoria</t>
  </si>
  <si>
    <t>Descrição</t>
  </si>
  <si>
    <t xml:space="preserve"> Custo Unitário Estimado</t>
  </si>
  <si>
    <t>Quantidade Fornecida por ano</t>
  </si>
  <si>
    <t>Custo Anual Estimado por profissional</t>
  </si>
  <si>
    <t>Custo Mensal Estimado por Profissional</t>
  </si>
  <si>
    <t>MOTORISTA</t>
  </si>
  <si>
    <t>Paletó</t>
  </si>
  <si>
    <t>Calças</t>
  </si>
  <si>
    <t>Camisa</t>
  </si>
  <si>
    <t>Gravata</t>
  </si>
  <si>
    <t>Cinto</t>
  </si>
  <si>
    <t>Meias</t>
  </si>
  <si>
    <t>Sapatos</t>
  </si>
  <si>
    <t>TOTAL - MOTORISTA</t>
  </si>
  <si>
    <t>Pagamento em Dobro</t>
  </si>
  <si>
    <t>Dias Normais</t>
  </si>
  <si>
    <t>Domingos e Feriados</t>
  </si>
  <si>
    <t>-</t>
  </si>
  <si>
    <t>Módulo 2 - Encargos Anuais, Mensais e Diários</t>
  </si>
  <si>
    <t xml:space="preserve">Valor Total por Hora-Extra </t>
  </si>
  <si>
    <t>Mão de obra vinculada à execução contratual</t>
  </si>
  <si>
    <t>Valor da Diária</t>
  </si>
  <si>
    <t>Diária</t>
  </si>
  <si>
    <t>Salário Base</t>
  </si>
  <si>
    <t>Valor Mensal</t>
  </si>
  <si>
    <t>Motorista</t>
  </si>
  <si>
    <t>Hora-Extra - Dias Normais</t>
  </si>
  <si>
    <t>Hora-Extra - Domingos e Feriados</t>
  </si>
  <si>
    <t>Diárias de Viagem</t>
  </si>
  <si>
    <t>Custo Unitário</t>
  </si>
  <si>
    <t>Quantidade Mensal</t>
  </si>
  <si>
    <r>
      <t>BRASÍLIA</t>
    </r>
    <r>
      <rPr>
        <b/>
        <sz val="9"/>
        <rFont val="Calibri"/>
        <family val="2"/>
        <scheme val="minor"/>
      </rPr>
      <t xml:space="preserve"> - CUSTO ANUAL ESTIMADO COM UNIFORMES</t>
    </r>
  </si>
  <si>
    <t>Valor de Referência</t>
  </si>
  <si>
    <t>QUADRO-RESUMO DO CUSTO POR EMPREGADO</t>
  </si>
  <si>
    <t>Módulo 4 - Custos Indiretos, Tributos e Lucro</t>
  </si>
  <si>
    <t>QUADRO-RESUMO DO CUSTO DA HORA-EXTRA</t>
  </si>
  <si>
    <t>Módulo 4 – Custos Indiretos, Tributos e Lucro</t>
  </si>
  <si>
    <t>Subtotal (A + B + C + D + E)</t>
  </si>
  <si>
    <t>Subtotal (A + B + C)</t>
  </si>
  <si>
    <t xml:space="preserve">Valor Total por Diária </t>
  </si>
  <si>
    <t>Horário Regular</t>
  </si>
  <si>
    <t>Trabalho Noturno</t>
  </si>
  <si>
    <t>Adicional de Hora-Extra</t>
  </si>
  <si>
    <t>Hora-Extra Noturna - Dias Normais</t>
  </si>
  <si>
    <t>%</t>
  </si>
  <si>
    <r>
      <t xml:space="preserve">BRASÍLIA - </t>
    </r>
    <r>
      <rPr>
        <b/>
        <sz val="9"/>
        <color theme="1"/>
        <rFont val="Calibri"/>
        <family val="2"/>
        <scheme val="minor"/>
      </rPr>
      <t>DIÁRIAS DE VIAGEM</t>
    </r>
    <r>
      <rPr>
        <b/>
        <sz val="12"/>
        <color theme="1"/>
        <rFont val="Calibri"/>
        <family val="2"/>
        <scheme val="minor"/>
      </rPr>
      <t xml:space="preserve"> (COM PERNOITE)</t>
    </r>
  </si>
  <si>
    <r>
      <t xml:space="preserve">BRASÍLIA - </t>
    </r>
    <r>
      <rPr>
        <b/>
        <sz val="9"/>
        <color theme="1"/>
        <rFont val="Calibri"/>
        <family val="2"/>
        <scheme val="minor"/>
      </rPr>
      <t>DIÁRIAS DE VIAGEM</t>
    </r>
    <r>
      <rPr>
        <b/>
        <sz val="12"/>
        <color theme="1"/>
        <rFont val="Calibri"/>
        <family val="2"/>
        <scheme val="minor"/>
      </rPr>
      <t xml:space="preserve"> (SEM PERNOITE)</t>
    </r>
  </si>
  <si>
    <t>CUSTOS DE MÃO DE OBRA - GRUPO 2 - MOTORISTA</t>
  </si>
  <si>
    <t>DF000220/2023</t>
  </si>
  <si>
    <t>DEPESAS EVENTUAIS - GRUPO 2 - HORA-EXTRAS - MOTORISTAS</t>
  </si>
  <si>
    <t>UNIFORMES - GRUPO 2 - MOTORISTAS</t>
  </si>
  <si>
    <t>Serviço</t>
  </si>
  <si>
    <t>Valor Global (30 meses)</t>
  </si>
  <si>
    <t>Motoristas</t>
  </si>
  <si>
    <t>Subtotal - Grupo 2</t>
  </si>
  <si>
    <t>Valor Global da Contratação</t>
  </si>
  <si>
    <t>Posto</t>
  </si>
  <si>
    <t>Unidade</t>
  </si>
  <si>
    <t>DEPESAS EVENTUAIS - GRUPO 2 - MOTORISTAS - DIÁRIAS DE VIAGEM</t>
  </si>
  <si>
    <r>
      <t xml:space="preserve">CONSOLIDAÇÃO DOS CUSTOS - </t>
    </r>
    <r>
      <rPr>
        <b/>
        <i/>
        <sz val="12"/>
        <color theme="1"/>
        <rFont val="Calibri"/>
        <family val="2"/>
        <scheme val="minor"/>
      </rPr>
      <t>FACILITIES</t>
    </r>
    <r>
      <rPr>
        <b/>
        <sz val="12"/>
        <color theme="1"/>
        <rFont val="Calibri"/>
        <family val="2"/>
        <scheme val="minor"/>
      </rPr>
      <t xml:space="preserve"> E MOTORISTA</t>
    </r>
  </si>
  <si>
    <t>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</si>
</sst>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  <numFmt numFmtId="165" formatCode="&quot;R$&quot;\ #,##0.0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64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53">
    <xf numFmtId="0" fontId="0" fillId="0" borderId="0"/>
    <xf numFmtId="9" fontId="1" fillId="0" borderId="0" applyFont="0" applyFill="0" applyBorder="0" applyAlignment="0" applyProtection="0"/>
    <xf numFmtId="164" fontId="2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6" applyNumberFormat="0" applyFill="0" applyAlignment="0" applyProtection="0"/>
    <xf numFmtId="0" fontId="5" fillId="0" borderId="7" applyNumberFormat="0" applyFill="0" applyAlignment="0" applyProtection="0"/>
    <xf numFmtId="0" fontId="6" fillId="0" borderId="8" applyNumberFormat="0" applyFill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9" applyNumberFormat="0" applyAlignment="0" applyProtection="0"/>
    <xf numFmtId="0" fontId="11" fillId="7" borderId="10" applyNumberFormat="0" applyAlignment="0" applyProtection="0"/>
    <xf numFmtId="0" fontId="12" fillId="7" borderId="9" applyNumberFormat="0" applyAlignment="0" applyProtection="0"/>
    <xf numFmtId="0" fontId="13" fillId="0" borderId="11" applyNumberFormat="0" applyFill="0" applyAlignment="0" applyProtection="0"/>
    <xf numFmtId="0" fontId="14" fillId="8" borderId="12" applyNumberFormat="0" applyAlignment="0" applyProtection="0"/>
    <xf numFmtId="0" fontId="15" fillId="0" borderId="0" applyNumberFormat="0" applyFill="0" applyBorder="0" applyAlignment="0" applyProtection="0"/>
    <xf numFmtId="0" fontId="1" fillId="9" borderId="13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14" applyNumberFormat="0" applyFill="0" applyAlignment="0" applyProtection="0"/>
    <xf numFmtId="0" fontId="18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33" borderId="0" applyNumberFormat="0" applyBorder="0" applyAlignment="0" applyProtection="0"/>
    <xf numFmtId="43" fontId="1" fillId="0" borderId="0" applyFont="0" applyFill="0" applyBorder="0" applyAlignment="0" applyProtection="0"/>
    <xf numFmtId="0" fontId="1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9">
    <xf numFmtId="0" fontId="0" fillId="0" borderId="0" xfId="0"/>
    <xf numFmtId="0" fontId="0" fillId="36" borderId="0" xfId="0" applyFill="1"/>
    <xf numFmtId="0" fontId="17" fillId="36" borderId="20" xfId="0" applyFont="1" applyFill="1" applyBorder="1" applyAlignment="1">
      <alignment horizontal="center" vertical="center" wrapText="1"/>
    </xf>
    <xf numFmtId="165" fontId="17" fillId="36" borderId="20" xfId="0" applyNumberFormat="1" applyFont="1" applyFill="1" applyBorder="1" applyAlignment="1">
      <alignment horizontal="center" vertical="center" wrapText="1"/>
    </xf>
    <xf numFmtId="0" fontId="0" fillId="36" borderId="20" xfId="0" applyFill="1" applyBorder="1" applyAlignment="1">
      <alignment vertical="center"/>
    </xf>
    <xf numFmtId="165" fontId="0" fillId="36" borderId="20" xfId="0" applyNumberFormat="1" applyFill="1" applyBorder="1" applyAlignment="1">
      <alignment horizontal="center" vertical="center"/>
    </xf>
    <xf numFmtId="0" fontId="0" fillId="36" borderId="20" xfId="0" applyFill="1" applyBorder="1" applyAlignment="1">
      <alignment horizontal="center" vertical="center"/>
    </xf>
    <xf numFmtId="165" fontId="17" fillId="36" borderId="20" xfId="0" applyNumberFormat="1" applyFont="1" applyFill="1" applyBorder="1" applyAlignment="1">
      <alignment horizontal="center" vertical="center"/>
    </xf>
    <xf numFmtId="165" fontId="20" fillId="36" borderId="20" xfId="0" applyNumberFormat="1" applyFont="1" applyFill="1" applyBorder="1" applyAlignment="1">
      <alignment horizontal="center" vertical="center"/>
    </xf>
    <xf numFmtId="165" fontId="0" fillId="36" borderId="0" xfId="0" applyNumberFormat="1" applyFill="1"/>
    <xf numFmtId="0" fontId="21" fillId="36" borderId="0" xfId="0" applyFont="1" applyFill="1"/>
    <xf numFmtId="0" fontId="21" fillId="36" borderId="18" xfId="0" applyFont="1" applyFill="1" applyBorder="1"/>
    <xf numFmtId="0" fontId="21" fillId="36" borderId="17" xfId="0" applyFont="1" applyFill="1" applyBorder="1"/>
    <xf numFmtId="0" fontId="20" fillId="36" borderId="3" xfId="0" applyFont="1" applyFill="1" applyBorder="1" applyAlignment="1">
      <alignment horizontal="center" vertical="center" wrapText="1"/>
    </xf>
    <xf numFmtId="0" fontId="20" fillId="36" borderId="2" xfId="0" applyFont="1" applyFill="1" applyBorder="1" applyAlignment="1">
      <alignment horizontal="center" vertical="center" wrapText="1"/>
    </xf>
    <xf numFmtId="0" fontId="21" fillId="36" borderId="5" xfId="0" applyFont="1" applyFill="1" applyBorder="1" applyAlignment="1">
      <alignment horizontal="center" vertical="center" wrapText="1"/>
    </xf>
    <xf numFmtId="0" fontId="21" fillId="36" borderId="15" xfId="0" applyFont="1" applyFill="1" applyBorder="1" applyAlignment="1">
      <alignment vertical="center" wrapText="1"/>
    </xf>
    <xf numFmtId="165" fontId="21" fillId="36" borderId="15" xfId="52" applyNumberFormat="1" applyFont="1" applyFill="1" applyBorder="1" applyAlignment="1">
      <alignment horizontal="center" vertical="center" wrapText="1"/>
    </xf>
    <xf numFmtId="165" fontId="20" fillId="36" borderId="15" xfId="52" applyNumberFormat="1" applyFont="1" applyFill="1" applyBorder="1" applyAlignment="1">
      <alignment horizontal="center" vertical="center" wrapText="1"/>
    </xf>
    <xf numFmtId="0" fontId="20" fillId="36" borderId="0" xfId="0" applyFont="1" applyFill="1" applyAlignment="1">
      <alignment vertical="center"/>
    </xf>
    <xf numFmtId="165" fontId="21" fillId="36" borderId="15" xfId="0" applyNumberFormat="1" applyFont="1" applyFill="1" applyBorder="1" applyAlignment="1">
      <alignment horizontal="center" vertical="center" wrapText="1"/>
    </xf>
    <xf numFmtId="165" fontId="20" fillId="36" borderId="15" xfId="0" applyNumberFormat="1" applyFont="1" applyFill="1" applyBorder="1" applyAlignment="1">
      <alignment horizontal="center" vertical="center" wrapText="1"/>
    </xf>
    <xf numFmtId="10" fontId="21" fillId="36" borderId="15" xfId="0" applyNumberFormat="1" applyFont="1" applyFill="1" applyBorder="1" applyAlignment="1">
      <alignment horizontal="center" vertical="center" wrapText="1"/>
    </xf>
    <xf numFmtId="10" fontId="20" fillId="36" borderId="15" xfId="0" applyNumberFormat="1" applyFont="1" applyFill="1" applyBorder="1" applyAlignment="1">
      <alignment horizontal="center" vertical="center" wrapText="1"/>
    </xf>
    <xf numFmtId="0" fontId="20" fillId="36" borderId="15" xfId="0" applyFont="1" applyFill="1" applyBorder="1" applyAlignment="1">
      <alignment vertical="center" wrapText="1"/>
    </xf>
    <xf numFmtId="0" fontId="21" fillId="36" borderId="0" xfId="0" applyFont="1" applyFill="1" applyAlignment="1">
      <alignment vertical="center"/>
    </xf>
    <xf numFmtId="165" fontId="22" fillId="36" borderId="15" xfId="0" applyNumberFormat="1" applyFont="1" applyFill="1" applyBorder="1" applyAlignment="1">
      <alignment horizontal="center" vertical="center" wrapText="1"/>
    </xf>
    <xf numFmtId="165" fontId="23" fillId="36" borderId="15" xfId="0" applyNumberFormat="1" applyFont="1" applyFill="1" applyBorder="1" applyAlignment="1">
      <alignment horizontal="center" vertical="center" wrapText="1"/>
    </xf>
    <xf numFmtId="0" fontId="20" fillId="36" borderId="2" xfId="0" applyFont="1" applyFill="1" applyBorder="1" applyAlignment="1">
      <alignment vertical="center" wrapText="1"/>
    </xf>
    <xf numFmtId="10" fontId="21" fillId="36" borderId="15" xfId="1" applyNumberFormat="1" applyFont="1" applyFill="1" applyBorder="1" applyAlignment="1">
      <alignment horizontal="center" vertical="center" wrapText="1"/>
    </xf>
    <xf numFmtId="10" fontId="20" fillId="36" borderId="15" xfId="1" applyNumberFormat="1" applyFont="1" applyFill="1" applyBorder="1" applyAlignment="1">
      <alignment horizontal="center" vertical="center" wrapText="1"/>
    </xf>
    <xf numFmtId="10" fontId="21" fillId="36" borderId="0" xfId="0" applyNumberFormat="1" applyFont="1" applyFill="1"/>
    <xf numFmtId="0" fontId="20" fillId="36" borderId="5" xfId="0" applyFont="1" applyFill="1" applyBorder="1" applyAlignment="1">
      <alignment horizontal="center" vertical="center" wrapText="1"/>
    </xf>
    <xf numFmtId="0" fontId="20" fillId="36" borderId="0" xfId="0" applyFont="1" applyFill="1" applyAlignment="1">
      <alignment horizontal="center" vertical="center"/>
    </xf>
    <xf numFmtId="0" fontId="21" fillId="34" borderId="0" xfId="0" applyFont="1" applyFill="1"/>
    <xf numFmtId="0" fontId="25" fillId="36" borderId="0" xfId="0" applyFont="1" applyFill="1" applyAlignment="1">
      <alignment horizontal="center" vertical="center"/>
    </xf>
    <xf numFmtId="0" fontId="15" fillId="36" borderId="0" xfId="0" applyFont="1" applyFill="1"/>
    <xf numFmtId="0" fontId="25" fillId="36" borderId="0" xfId="0" applyFont="1" applyFill="1" applyAlignment="1" applyProtection="1">
      <alignment horizontal="center" vertical="center" wrapText="1"/>
      <protection locked="0"/>
    </xf>
    <xf numFmtId="0" fontId="25" fillId="36" borderId="0" xfId="0" applyFont="1" applyFill="1" applyAlignment="1">
      <alignment horizontal="center" vertical="center" wrapText="1"/>
    </xf>
    <xf numFmtId="0" fontId="20" fillId="36" borderId="21" xfId="0" applyFont="1" applyFill="1" applyBorder="1" applyAlignment="1">
      <alignment horizontal="center" vertical="center"/>
    </xf>
    <xf numFmtId="0" fontId="20" fillId="36" borderId="3" xfId="0" applyFont="1" applyFill="1" applyBorder="1" applyAlignment="1">
      <alignment horizontal="center"/>
    </xf>
    <xf numFmtId="9" fontId="21" fillId="36" borderId="15" xfId="1" applyFont="1" applyFill="1" applyBorder="1" applyAlignment="1">
      <alignment horizontal="center" vertical="center" wrapText="1"/>
    </xf>
    <xf numFmtId="0" fontId="20" fillId="36" borderId="4" xfId="0" applyFont="1" applyFill="1" applyBorder="1" applyAlignment="1">
      <alignment horizontal="center"/>
    </xf>
    <xf numFmtId="0" fontId="21" fillId="36" borderId="28" xfId="0" applyFont="1" applyFill="1" applyBorder="1" applyAlignment="1">
      <alignment horizontal="center" vertical="center" wrapText="1"/>
    </xf>
    <xf numFmtId="0" fontId="21" fillId="36" borderId="3" xfId="0" applyFont="1" applyFill="1" applyBorder="1" applyAlignment="1">
      <alignment vertical="center" wrapText="1"/>
    </xf>
    <xf numFmtId="9" fontId="21" fillId="36" borderId="3" xfId="1" applyFont="1" applyFill="1" applyBorder="1" applyAlignment="1">
      <alignment horizontal="center" vertical="center" wrapText="1"/>
    </xf>
    <xf numFmtId="9" fontId="22" fillId="36" borderId="15" xfId="1" applyFont="1" applyFill="1" applyBorder="1" applyAlignment="1">
      <alignment horizontal="center" vertical="center" wrapText="1"/>
    </xf>
    <xf numFmtId="165" fontId="22" fillId="36" borderId="15" xfId="52" applyNumberFormat="1" applyFont="1" applyFill="1" applyBorder="1" applyAlignment="1">
      <alignment horizontal="center" vertical="center" wrapText="1"/>
    </xf>
    <xf numFmtId="0" fontId="27" fillId="36" borderId="20" xfId="0" applyFont="1" applyFill="1" applyBorder="1" applyAlignment="1">
      <alignment horizontal="center" vertical="center"/>
    </xf>
    <xf numFmtId="0" fontId="27" fillId="36" borderId="20" xfId="0" applyFont="1" applyFill="1" applyBorder="1" applyAlignment="1">
      <alignment horizontal="center" vertical="center" wrapText="1"/>
    </xf>
    <xf numFmtId="0" fontId="27" fillId="36" borderId="20" xfId="0" applyFont="1" applyFill="1" applyBorder="1" applyAlignment="1" applyProtection="1">
      <alignment horizontal="center" vertical="center" wrapText="1"/>
      <protection locked="0"/>
    </xf>
    <xf numFmtId="0" fontId="28" fillId="36" borderId="20" xfId="0" applyFont="1" applyFill="1" applyBorder="1" applyAlignment="1">
      <alignment horizontal="center" vertical="center" wrapText="1"/>
    </xf>
    <xf numFmtId="0" fontId="28" fillId="36" borderId="20" xfId="0" applyFont="1" applyFill="1" applyBorder="1" applyAlignment="1">
      <alignment horizontal="center"/>
    </xf>
    <xf numFmtId="165" fontId="28" fillId="36" borderId="20" xfId="52" applyNumberFormat="1" applyFont="1" applyFill="1" applyBorder="1" applyAlignment="1" applyProtection="1">
      <alignment horizontal="center" vertical="center" wrapText="1"/>
    </xf>
    <xf numFmtId="165" fontId="28" fillId="36" borderId="20" xfId="52" applyNumberFormat="1" applyFont="1" applyFill="1" applyBorder="1" applyAlignment="1" applyProtection="1">
      <alignment horizontal="center" vertical="center"/>
    </xf>
    <xf numFmtId="165" fontId="27" fillId="35" borderId="20" xfId="52" applyNumberFormat="1" applyFont="1" applyFill="1" applyBorder="1" applyAlignment="1" applyProtection="1">
      <alignment horizontal="center" vertical="center" wrapText="1"/>
    </xf>
    <xf numFmtId="165" fontId="21" fillId="36" borderId="0" xfId="0" applyNumberFormat="1" applyFont="1" applyFill="1"/>
    <xf numFmtId="0" fontId="0" fillId="36" borderId="24" xfId="0" applyFill="1" applyBorder="1" applyAlignment="1">
      <alignment horizontal="center" vertical="center"/>
    </xf>
    <xf numFmtId="44" fontId="0" fillId="36" borderId="0" xfId="52" applyFont="1" applyFill="1"/>
    <xf numFmtId="44" fontId="21" fillId="36" borderId="0" xfId="52" applyFont="1" applyFill="1"/>
    <xf numFmtId="0" fontId="20" fillId="2" borderId="0" xfId="0" applyFont="1" applyFill="1" applyAlignment="1">
      <alignment horizontal="center"/>
    </xf>
    <xf numFmtId="0" fontId="17" fillId="36" borderId="22" xfId="0" applyFont="1" applyFill="1" applyBorder="1" applyAlignment="1">
      <alignment horizontal="center" vertical="center"/>
    </xf>
    <xf numFmtId="0" fontId="17" fillId="36" borderId="23" xfId="0" applyFont="1" applyFill="1" applyBorder="1" applyAlignment="1">
      <alignment horizontal="center" vertical="center"/>
    </xf>
    <xf numFmtId="0" fontId="17" fillId="36" borderId="24" xfId="0" applyFont="1" applyFill="1" applyBorder="1" applyAlignment="1">
      <alignment horizontal="center" vertical="center"/>
    </xf>
    <xf numFmtId="0" fontId="0" fillId="36" borderId="25" xfId="0" applyFill="1" applyBorder="1" applyAlignment="1">
      <alignment horizontal="center" vertical="center"/>
    </xf>
    <xf numFmtId="0" fontId="0" fillId="36" borderId="26" xfId="0" applyFill="1" applyBorder="1" applyAlignment="1">
      <alignment horizontal="center" vertical="center"/>
    </xf>
    <xf numFmtId="0" fontId="0" fillId="36" borderId="27" xfId="0" applyFill="1" applyBorder="1" applyAlignment="1">
      <alignment horizontal="center" vertical="center"/>
    </xf>
    <xf numFmtId="0" fontId="0" fillId="36" borderId="22" xfId="0" applyFill="1" applyBorder="1" applyAlignment="1">
      <alignment vertical="center"/>
    </xf>
    <xf numFmtId="0" fontId="0" fillId="36" borderId="24" xfId="0" applyFill="1" applyBorder="1" applyAlignment="1">
      <alignment vertical="center"/>
    </xf>
    <xf numFmtId="0" fontId="0" fillId="36" borderId="22" xfId="0" applyFill="1" applyBorder="1" applyAlignment="1">
      <alignment horizontal="left" vertical="center"/>
    </xf>
    <xf numFmtId="0" fontId="0" fillId="36" borderId="24" xfId="0" applyFill="1" applyBorder="1" applyAlignment="1">
      <alignment horizontal="left" vertical="center"/>
    </xf>
    <xf numFmtId="0" fontId="20" fillId="36" borderId="1" xfId="0" applyFont="1" applyFill="1" applyBorder="1" applyAlignment="1">
      <alignment horizontal="center" vertical="center" wrapText="1"/>
    </xf>
    <xf numFmtId="0" fontId="20" fillId="36" borderId="2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center" vertical="center"/>
    </xf>
    <xf numFmtId="0" fontId="21" fillId="36" borderId="4" xfId="0" applyFont="1" applyFill="1" applyBorder="1" applyAlignment="1">
      <alignment horizontal="center" vertical="center" wrapText="1"/>
    </xf>
    <xf numFmtId="0" fontId="21" fillId="36" borderId="16" xfId="0" applyFont="1" applyFill="1" applyBorder="1" applyAlignment="1">
      <alignment horizontal="center" vertical="center" wrapText="1"/>
    </xf>
    <xf numFmtId="0" fontId="21" fillId="36" borderId="5" xfId="0" applyFont="1" applyFill="1" applyBorder="1" applyAlignment="1">
      <alignment horizontal="center" vertical="center" wrapText="1"/>
    </xf>
    <xf numFmtId="0" fontId="20" fillId="34" borderId="0" xfId="0" applyFont="1" applyFill="1" applyAlignment="1">
      <alignment horizontal="center" vertical="center"/>
    </xf>
    <xf numFmtId="0" fontId="21" fillId="36" borderId="3" xfId="0" applyFont="1" applyFill="1" applyBorder="1" applyAlignment="1">
      <alignment horizontal="left"/>
    </xf>
    <xf numFmtId="14" fontId="21" fillId="36" borderId="1" xfId="0" applyNumberFormat="1" applyFont="1" applyFill="1" applyBorder="1" applyAlignment="1">
      <alignment horizontal="center"/>
    </xf>
    <xf numFmtId="14" fontId="21" fillId="36" borderId="19" xfId="0" applyNumberFormat="1" applyFont="1" applyFill="1" applyBorder="1" applyAlignment="1">
      <alignment horizontal="center"/>
    </xf>
    <xf numFmtId="0" fontId="20" fillId="34" borderId="0" xfId="0" applyFont="1" applyFill="1" applyAlignment="1">
      <alignment horizontal="center" vertical="center" wrapText="1"/>
    </xf>
    <xf numFmtId="0" fontId="21" fillId="36" borderId="1" xfId="0" applyFont="1" applyFill="1" applyBorder="1" applyAlignment="1">
      <alignment horizontal="left" vertical="center" wrapText="1"/>
    </xf>
    <xf numFmtId="0" fontId="21" fillId="36" borderId="2" xfId="0" applyFont="1" applyFill="1" applyBorder="1" applyAlignment="1">
      <alignment horizontal="left" vertical="center" wrapText="1"/>
    </xf>
    <xf numFmtId="0" fontId="20" fillId="36" borderId="19" xfId="0" applyFont="1" applyFill="1" applyBorder="1" applyAlignment="1">
      <alignment horizontal="center" vertical="center" wrapText="1"/>
    </xf>
    <xf numFmtId="0" fontId="21" fillId="36" borderId="1" xfId="0" applyFont="1" applyFill="1" applyBorder="1" applyAlignment="1">
      <alignment horizontal="center"/>
    </xf>
    <xf numFmtId="0" fontId="21" fillId="36" borderId="19" xfId="0" applyFont="1" applyFill="1" applyBorder="1" applyAlignment="1">
      <alignment horizontal="center"/>
    </xf>
    <xf numFmtId="0" fontId="21" fillId="36" borderId="2" xfId="0" applyFont="1" applyFill="1" applyBorder="1" applyAlignment="1">
      <alignment horizontal="center"/>
    </xf>
    <xf numFmtId="165" fontId="21" fillId="36" borderId="1" xfId="0" applyNumberFormat="1" applyFont="1" applyFill="1" applyBorder="1" applyAlignment="1">
      <alignment horizontal="center"/>
    </xf>
    <xf numFmtId="165" fontId="21" fillId="36" borderId="2" xfId="0" applyNumberFormat="1" applyFont="1" applyFill="1" applyBorder="1" applyAlignment="1">
      <alignment horizontal="center"/>
    </xf>
    <xf numFmtId="0" fontId="20" fillId="36" borderId="4" xfId="0" applyFont="1" applyFill="1" applyBorder="1" applyAlignment="1">
      <alignment horizontal="center" vertical="center"/>
    </xf>
    <xf numFmtId="0" fontId="20" fillId="36" borderId="5" xfId="0" applyFont="1" applyFill="1" applyBorder="1" applyAlignment="1">
      <alignment horizontal="center" vertical="center"/>
    </xf>
    <xf numFmtId="0" fontId="20" fillId="36" borderId="1" xfId="0" applyFont="1" applyFill="1" applyBorder="1" applyAlignment="1">
      <alignment horizontal="center"/>
    </xf>
    <xf numFmtId="0" fontId="20" fillId="36" borderId="2" xfId="0" applyFont="1" applyFill="1" applyBorder="1" applyAlignment="1">
      <alignment horizontal="center"/>
    </xf>
    <xf numFmtId="0" fontId="20" fillId="36" borderId="1" xfId="0" applyFont="1" applyFill="1" applyBorder="1" applyAlignment="1">
      <alignment horizontal="left" vertical="center" wrapText="1"/>
    </xf>
    <xf numFmtId="0" fontId="20" fillId="36" borderId="2" xfId="0" applyFont="1" applyFill="1" applyBorder="1" applyAlignment="1">
      <alignment horizontal="left" vertical="center" wrapText="1"/>
    </xf>
    <xf numFmtId="0" fontId="20" fillId="36" borderId="15" xfId="0" applyFont="1" applyFill="1" applyBorder="1" applyAlignment="1">
      <alignment horizontal="center" vertical="center"/>
    </xf>
    <xf numFmtId="0" fontId="27" fillId="36" borderId="20" xfId="0" applyFont="1" applyFill="1" applyBorder="1" applyAlignment="1">
      <alignment horizontal="center" vertical="center"/>
    </xf>
    <xf numFmtId="0" fontId="27" fillId="35" borderId="20" xfId="0" applyFont="1" applyFill="1" applyBorder="1" applyAlignment="1">
      <alignment horizontal="center" vertical="center"/>
    </xf>
  </cellXfs>
  <cellStyles count="53">
    <cellStyle name="20% - Ênfase1" xfId="23" builtinId="30" customBuiltin="1"/>
    <cellStyle name="20% - Ênfase2" xfId="27" builtinId="34" customBuiltin="1"/>
    <cellStyle name="20% - Ênfase3" xfId="31" builtinId="38" customBuiltin="1"/>
    <cellStyle name="20% - Ênfase4" xfId="35" builtinId="42" customBuiltin="1"/>
    <cellStyle name="20% - Ênfase5" xfId="39" builtinId="46" customBuiltin="1"/>
    <cellStyle name="20% - Ênfase6" xfId="43" builtinId="50" customBuiltin="1"/>
    <cellStyle name="40% - Ênfase1" xfId="24" builtinId="31" customBuiltin="1"/>
    <cellStyle name="40% - Ênfase2" xfId="28" builtinId="35" customBuiltin="1"/>
    <cellStyle name="40% - Ênfase3" xfId="32" builtinId="39" customBuiltin="1"/>
    <cellStyle name="40% - Ênfase4" xfId="36" builtinId="43" customBuiltin="1"/>
    <cellStyle name="40% - Ênfase5" xfId="40" builtinId="47" customBuiltin="1"/>
    <cellStyle name="40% - Ênfase6" xfId="44" builtinId="51" customBuiltin="1"/>
    <cellStyle name="60% - Ênfase1" xfId="25" builtinId="32" customBuiltin="1"/>
    <cellStyle name="60% - Ênfase2" xfId="29" builtinId="36" customBuiltin="1"/>
    <cellStyle name="60% - Ênfase3" xfId="33" builtinId="40" customBuiltin="1"/>
    <cellStyle name="60% - Ênfase4" xfId="37" builtinId="44" customBuiltin="1"/>
    <cellStyle name="60% - Ênfase5" xfId="41" builtinId="48" customBuiltin="1"/>
    <cellStyle name="60% - Ênfase6" xfId="45" builtinId="52" customBuiltin="1"/>
    <cellStyle name="Bom" xfId="10" builtinId="26" customBuiltin="1"/>
    <cellStyle name="Cálculo" xfId="15" builtinId="22" customBuiltin="1"/>
    <cellStyle name="Célula de Verificação" xfId="17" builtinId="23" customBuiltin="1"/>
    <cellStyle name="Célula Vinculada" xfId="16" builtinId="24" customBuiltin="1"/>
    <cellStyle name="Ênfase1" xfId="22" builtinId="29" customBuiltin="1"/>
    <cellStyle name="Ênfase2" xfId="26" builtinId="33" customBuiltin="1"/>
    <cellStyle name="Ênfase3" xfId="30" builtinId="37" customBuiltin="1"/>
    <cellStyle name="Ênfase4" xfId="34" builtinId="41" customBuiltin="1"/>
    <cellStyle name="Ênfase5" xfId="38" builtinId="45" customBuiltin="1"/>
    <cellStyle name="Ênfase6" xfId="42" builtinId="49" customBuiltin="1"/>
    <cellStyle name="Entrada" xfId="13" builtinId="20" customBuiltin="1"/>
    <cellStyle name="Moeda" xfId="52" builtinId="4"/>
    <cellStyle name="Neutro" xfId="12" builtinId="28" customBuiltin="1"/>
    <cellStyle name="Normal" xfId="0" builtinId="0"/>
    <cellStyle name="Normal 2" xfId="47" xr:uid="{00000000-0005-0000-0000-000021000000}"/>
    <cellStyle name="Nota" xfId="19" builtinId="10" customBuiltin="1"/>
    <cellStyle name="Porcentagem" xfId="1" builtinId="5"/>
    <cellStyle name="Ruim" xfId="11" builtinId="27" customBuiltin="1"/>
    <cellStyle name="Saída" xfId="14" builtinId="21" customBuiltin="1"/>
    <cellStyle name="Texto de Aviso" xfId="18" builtinId="11" customBuiltin="1"/>
    <cellStyle name="Texto Explicativo" xfId="20" builtinId="53" customBuiltin="1"/>
    <cellStyle name="Título" xfId="5" builtinId="15" customBuiltin="1"/>
    <cellStyle name="Título 1" xfId="6" builtinId="16" customBuiltin="1"/>
    <cellStyle name="Título 2" xfId="7" builtinId="17" customBuiltin="1"/>
    <cellStyle name="Título 3" xfId="8" builtinId="18" customBuiltin="1"/>
    <cellStyle name="Título 4" xfId="9" builtinId="19" customBuiltin="1"/>
    <cellStyle name="Total" xfId="21" builtinId="25" customBuiltin="1"/>
    <cellStyle name="Vírgula 2" xfId="2" xr:uid="{00000000-0005-0000-0000-00002D000000}"/>
    <cellStyle name="Vírgula 3" xfId="4" xr:uid="{00000000-0005-0000-0000-00002E000000}"/>
    <cellStyle name="Vírgula 3 2" xfId="50" xr:uid="{00000000-0005-0000-0000-00002F000000}"/>
    <cellStyle name="Vírgula 4" xfId="3" xr:uid="{00000000-0005-0000-0000-000030000000}"/>
    <cellStyle name="Vírgula 4 2" xfId="49" xr:uid="{00000000-0005-0000-0000-000031000000}"/>
    <cellStyle name="Vírgula 5" xfId="46" xr:uid="{00000000-0005-0000-0000-000032000000}"/>
    <cellStyle name="Vírgula 5 2" xfId="51" xr:uid="{00000000-0005-0000-0000-000033000000}"/>
    <cellStyle name="Vírgula 6" xfId="48" xr:uid="{00000000-0005-0000-0000-00003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COORDENA&#199;&#195;O%20DE%20COMPRAS\4.%20Bruno\1%20-%20Processos%20de%20Compras%20e%20Contrata&#231;&#245;es\27%20-%20Facilities\Mapa%20Comparativo%20de%20Pre&#231;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 - Servente"/>
      <sheetName val="MO - Copeiro(a)"/>
      <sheetName val="MO - Garçom-Garçonete"/>
      <sheetName val="MO - Carregador"/>
      <sheetName val="MO - Supervisor(a)"/>
      <sheetName val="MO - Motorista"/>
      <sheetName val="Insumos de Limpeza"/>
      <sheetName val="Uniformes"/>
      <sheetName val="Insumos de Copeiragem"/>
    </sheetNames>
    <sheetDataSet>
      <sheetData sheetId="0">
        <row r="35">
          <cell r="Q35">
            <v>2.8E-3</v>
          </cell>
        </row>
      </sheetData>
      <sheetData sheetId="1">
        <row r="35">
          <cell r="Q35">
            <v>2.8E-3</v>
          </cell>
        </row>
      </sheetData>
      <sheetData sheetId="2">
        <row r="35">
          <cell r="Q35">
            <v>2.8E-3</v>
          </cell>
        </row>
      </sheetData>
      <sheetData sheetId="3">
        <row r="35">
          <cell r="P35">
            <v>2.8E-3</v>
          </cell>
        </row>
      </sheetData>
      <sheetData sheetId="4">
        <row r="35">
          <cell r="P35">
            <v>2.8E-3</v>
          </cell>
        </row>
      </sheetData>
      <sheetData sheetId="5">
        <row r="35">
          <cell r="P35">
            <v>1.9499999999999999E-3</v>
          </cell>
        </row>
        <row r="36">
          <cell r="P36">
            <v>1.3500000000000001E-3</v>
          </cell>
        </row>
        <row r="37">
          <cell r="P37">
            <v>0</v>
          </cell>
        </row>
        <row r="38">
          <cell r="P38">
            <v>0</v>
          </cell>
        </row>
        <row r="39">
          <cell r="P39">
            <v>0</v>
          </cell>
        </row>
        <row r="40">
          <cell r="P40">
            <v>0</v>
          </cell>
        </row>
        <row r="41">
          <cell r="P41">
            <v>0</v>
          </cell>
        </row>
        <row r="42">
          <cell r="P42">
            <v>0</v>
          </cell>
        </row>
        <row r="43">
          <cell r="P43">
            <v>2.0000000000000001E-4</v>
          </cell>
        </row>
        <row r="44">
          <cell r="P44">
            <v>2.9999999999999997E-4</v>
          </cell>
        </row>
        <row r="45">
          <cell r="P45">
            <v>0</v>
          </cell>
        </row>
        <row r="51">
          <cell r="P51">
            <v>6.4999999999999997E-3</v>
          </cell>
        </row>
        <row r="52">
          <cell r="P52">
            <v>0.03</v>
          </cell>
        </row>
      </sheetData>
      <sheetData sheetId="6">
        <row r="10">
          <cell r="X10">
            <v>1.9</v>
          </cell>
        </row>
      </sheetData>
      <sheetData sheetId="7">
        <row r="10">
          <cell r="AV10">
            <v>41.321285000000003</v>
          </cell>
        </row>
      </sheetData>
      <sheetData sheetId="8">
        <row r="10">
          <cell r="W10">
            <v>3.65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0"/>
  <sheetViews>
    <sheetView tabSelected="1" topLeftCell="B1" workbookViewId="0">
      <selection activeCell="G11" sqref="G11"/>
    </sheetView>
  </sheetViews>
  <sheetFormatPr defaultColWidth="9.140625" defaultRowHeight="15" x14ac:dyDescent="0.25"/>
  <cols>
    <col min="1" max="1" width="9.140625" style="1"/>
    <col min="2" max="2" width="11.28515625" style="1" customWidth="1"/>
    <col min="3" max="3" width="31" style="1" bestFit="1" customWidth="1"/>
    <col min="4" max="4" width="15.85546875" style="9" customWidth="1"/>
    <col min="5" max="5" width="12.5703125" style="9" bestFit="1" customWidth="1"/>
    <col min="6" max="6" width="11.42578125" style="1" customWidth="1"/>
    <col min="7" max="7" width="12.140625" style="9" customWidth="1"/>
    <col min="8" max="8" width="14.42578125" style="9" bestFit="1" customWidth="1"/>
    <col min="9" max="9" width="16.140625" style="9" bestFit="1" customWidth="1"/>
    <col min="10" max="10" width="6.42578125" style="1" customWidth="1"/>
    <col min="11" max="11" width="19.140625" style="1" customWidth="1"/>
    <col min="12" max="16384" width="9.140625" style="1"/>
  </cols>
  <sheetData>
    <row r="1" spans="1:11" ht="15.75" x14ac:dyDescent="0.25">
      <c r="A1" s="60" t="s">
        <v>198</v>
      </c>
      <c r="B1" s="60"/>
      <c r="C1" s="60"/>
      <c r="D1" s="60"/>
      <c r="E1" s="60"/>
      <c r="F1" s="60"/>
      <c r="G1" s="60"/>
      <c r="H1" s="60"/>
      <c r="I1" s="60"/>
    </row>
    <row r="2" spans="1:11" ht="6" customHeight="1" x14ac:dyDescent="0.25"/>
    <row r="3" spans="1:11" ht="30" x14ac:dyDescent="0.25">
      <c r="A3" s="2" t="s">
        <v>199</v>
      </c>
      <c r="B3" s="2" t="s">
        <v>139</v>
      </c>
      <c r="C3" s="2" t="s">
        <v>190</v>
      </c>
      <c r="D3" s="3" t="s">
        <v>162</v>
      </c>
      <c r="E3" s="3" t="s">
        <v>119</v>
      </c>
      <c r="F3" s="2" t="s">
        <v>169</v>
      </c>
      <c r="G3" s="3" t="s">
        <v>168</v>
      </c>
      <c r="H3" s="3" t="s">
        <v>163</v>
      </c>
      <c r="I3" s="3" t="s">
        <v>191</v>
      </c>
    </row>
    <row r="4" spans="1:11" x14ac:dyDescent="0.25">
      <c r="A4" s="64">
        <v>7</v>
      </c>
      <c r="B4" s="64" t="s">
        <v>192</v>
      </c>
      <c r="C4" s="4" t="s">
        <v>164</v>
      </c>
      <c r="D4" s="5">
        <f>'Grupo 2 - Motorista'!C16</f>
        <v>3143.76</v>
      </c>
      <c r="E4" s="57" t="s">
        <v>195</v>
      </c>
      <c r="F4" s="6">
        <v>5</v>
      </c>
      <c r="G4" s="5">
        <f>'Grupo 2 - Motorista'!D176</f>
        <v>8009.2880852121216</v>
      </c>
      <c r="H4" s="5">
        <f>ROUND(F4*G4,2)</f>
        <v>40046.44</v>
      </c>
      <c r="I4" s="5">
        <f>ROUND(H4*30,2)</f>
        <v>1201393.2</v>
      </c>
    </row>
    <row r="5" spans="1:11" x14ac:dyDescent="0.25">
      <c r="A5" s="65"/>
      <c r="B5" s="65"/>
      <c r="C5" s="69" t="s">
        <v>167</v>
      </c>
      <c r="D5" s="70"/>
      <c r="E5" s="5" t="s">
        <v>196</v>
      </c>
      <c r="F5" s="6">
        <v>15</v>
      </c>
      <c r="G5" s="5">
        <f>'Grupo 2 - Diárias'!D18</f>
        <v>328.74</v>
      </c>
      <c r="H5" s="5">
        <f t="shared" ref="H5:H8" si="0">ROUND(F5*G5,2)</f>
        <v>4931.1000000000004</v>
      </c>
      <c r="I5" s="5">
        <f t="shared" ref="I5:I8" si="1">ROUND(H5*30,2)</f>
        <v>147933</v>
      </c>
    </row>
    <row r="6" spans="1:11" x14ac:dyDescent="0.25">
      <c r="A6" s="65"/>
      <c r="B6" s="65"/>
      <c r="C6" s="67" t="s">
        <v>165</v>
      </c>
      <c r="D6" s="68"/>
      <c r="E6" s="5" t="s">
        <v>196</v>
      </c>
      <c r="F6" s="6">
        <v>53</v>
      </c>
      <c r="G6" s="5">
        <f>'Grupo 2 - Horas-extras'!D116</f>
        <v>38.94</v>
      </c>
      <c r="H6" s="5">
        <f t="shared" si="0"/>
        <v>2063.8200000000002</v>
      </c>
      <c r="I6" s="5">
        <f t="shared" si="1"/>
        <v>61914.6</v>
      </c>
    </row>
    <row r="7" spans="1:11" x14ac:dyDescent="0.25">
      <c r="A7" s="65"/>
      <c r="B7" s="65"/>
      <c r="C7" s="67" t="s">
        <v>182</v>
      </c>
      <c r="D7" s="68"/>
      <c r="E7" s="5" t="s">
        <v>196</v>
      </c>
      <c r="F7" s="6">
        <v>4</v>
      </c>
      <c r="G7" s="5">
        <f>'Grupo 2 - Horas-extras'!E116</f>
        <v>46.659999999999989</v>
      </c>
      <c r="H7" s="5">
        <f t="shared" si="0"/>
        <v>186.64</v>
      </c>
      <c r="I7" s="5">
        <f t="shared" si="1"/>
        <v>5599.2</v>
      </c>
    </row>
    <row r="8" spans="1:11" x14ac:dyDescent="0.25">
      <c r="A8" s="65"/>
      <c r="B8" s="66"/>
      <c r="C8" s="67" t="s">
        <v>166</v>
      </c>
      <c r="D8" s="68"/>
      <c r="E8" s="5" t="s">
        <v>196</v>
      </c>
      <c r="F8" s="6">
        <v>8</v>
      </c>
      <c r="G8" s="5">
        <f>'Grupo 2 - Horas-extras'!F116</f>
        <v>51.85</v>
      </c>
      <c r="H8" s="5">
        <f t="shared" si="0"/>
        <v>414.8</v>
      </c>
      <c r="I8" s="5">
        <f t="shared" si="1"/>
        <v>12444</v>
      </c>
    </row>
    <row r="9" spans="1:11" x14ac:dyDescent="0.25">
      <c r="A9" s="65"/>
      <c r="B9" s="61" t="s">
        <v>193</v>
      </c>
      <c r="C9" s="62"/>
      <c r="D9" s="62"/>
      <c r="E9" s="62"/>
      <c r="F9" s="62"/>
      <c r="G9" s="63"/>
      <c r="H9" s="7">
        <f>SUM(H4:H8)</f>
        <v>47642.8</v>
      </c>
      <c r="I9" s="7">
        <f>SUM(I4:I8)</f>
        <v>1429284</v>
      </c>
    </row>
    <row r="10" spans="1:11" ht="15.75" x14ac:dyDescent="0.25">
      <c r="A10" s="61" t="s">
        <v>194</v>
      </c>
      <c r="B10" s="62"/>
      <c r="C10" s="62"/>
      <c r="D10" s="62"/>
      <c r="E10" s="62"/>
      <c r="F10" s="62"/>
      <c r="G10" s="63"/>
      <c r="H10" s="8">
        <f>H9</f>
        <v>47642.8</v>
      </c>
      <c r="I10" s="8">
        <f>I9</f>
        <v>1429284</v>
      </c>
      <c r="K10" s="58"/>
    </row>
  </sheetData>
  <mergeCells count="9">
    <mergeCell ref="A1:I1"/>
    <mergeCell ref="A10:G10"/>
    <mergeCell ref="B4:B8"/>
    <mergeCell ref="A4:A9"/>
    <mergeCell ref="C8:D8"/>
    <mergeCell ref="B9:G9"/>
    <mergeCell ref="C5:D5"/>
    <mergeCell ref="C6:D6"/>
    <mergeCell ref="C7:D7"/>
  </mergeCells>
  <pageMargins left="0.511811024" right="0.511811024" top="0.78740157499999996" bottom="0.78740157499999996" header="0.31496062000000002" footer="0.31496062000000002"/>
  <pageSetup paperSize="9" scale="8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76"/>
  <sheetViews>
    <sheetView topLeftCell="A148" workbookViewId="0">
      <selection activeCell="F162" sqref="F162"/>
    </sheetView>
  </sheetViews>
  <sheetFormatPr defaultColWidth="9.140625" defaultRowHeight="15.75" x14ac:dyDescent="0.25"/>
  <cols>
    <col min="1" max="1" width="9.140625" style="10"/>
    <col min="2" max="2" width="72.140625" style="10" customWidth="1"/>
    <col min="3" max="3" width="19.140625" style="10" customWidth="1"/>
    <col min="4" max="4" width="14.28515625" style="10" customWidth="1"/>
    <col min="5" max="5" width="12" style="10" customWidth="1"/>
    <col min="6" max="6" width="17.7109375" style="10" bestFit="1" customWidth="1"/>
    <col min="7" max="16384" width="9.140625" style="10"/>
  </cols>
  <sheetData>
    <row r="1" spans="1:5" x14ac:dyDescent="0.25">
      <c r="A1" s="60" t="s">
        <v>186</v>
      </c>
      <c r="B1" s="60"/>
      <c r="C1" s="60"/>
      <c r="D1" s="60"/>
    </row>
    <row r="2" spans="1:5" ht="12" customHeight="1" x14ac:dyDescent="0.25"/>
    <row r="3" spans="1:5" x14ac:dyDescent="0.25">
      <c r="A3" s="73" t="s">
        <v>113</v>
      </c>
      <c r="B3" s="73"/>
      <c r="C3" s="73"/>
      <c r="D3" s="73"/>
    </row>
    <row r="4" spans="1:5" ht="6" customHeight="1" thickBot="1" x14ac:dyDescent="0.3">
      <c r="C4" s="11"/>
      <c r="D4" s="11"/>
    </row>
    <row r="5" spans="1:5" ht="16.5" thickBot="1" x14ac:dyDescent="0.3">
      <c r="A5" s="78" t="s">
        <v>114</v>
      </c>
      <c r="B5" s="78"/>
      <c r="C5" s="85" t="s">
        <v>126</v>
      </c>
      <c r="D5" s="87"/>
    </row>
    <row r="6" spans="1:5" ht="16.5" thickBot="1" x14ac:dyDescent="0.3">
      <c r="A6" s="78" t="s">
        <v>115</v>
      </c>
      <c r="B6" s="78"/>
      <c r="C6" s="85" t="s">
        <v>187</v>
      </c>
      <c r="D6" s="87"/>
    </row>
    <row r="7" spans="1:5" ht="16.5" thickBot="1" x14ac:dyDescent="0.3">
      <c r="A7" s="78" t="s">
        <v>116</v>
      </c>
      <c r="B7" s="78"/>
      <c r="C7" s="85">
        <v>30</v>
      </c>
      <c r="D7" s="87"/>
    </row>
    <row r="8" spans="1:5" ht="12" customHeight="1" x14ac:dyDescent="0.25"/>
    <row r="9" spans="1:5" x14ac:dyDescent="0.25">
      <c r="A9" s="73" t="s">
        <v>117</v>
      </c>
      <c r="B9" s="73"/>
      <c r="C9" s="73"/>
      <c r="D9" s="73"/>
    </row>
    <row r="10" spans="1:5" ht="6" customHeight="1" thickBot="1" x14ac:dyDescent="0.3"/>
    <row r="11" spans="1:5" ht="16.5" thickBot="1" x14ac:dyDescent="0.3">
      <c r="A11" s="78" t="s">
        <v>118</v>
      </c>
      <c r="B11" s="78"/>
      <c r="C11" s="85" t="s">
        <v>127</v>
      </c>
      <c r="D11" s="87"/>
    </row>
    <row r="12" spans="1:5" ht="16.5" thickBot="1" x14ac:dyDescent="0.3">
      <c r="A12" s="78" t="s">
        <v>119</v>
      </c>
      <c r="B12" s="78"/>
      <c r="C12" s="85" t="s">
        <v>125</v>
      </c>
      <c r="D12" s="86"/>
      <c r="E12" s="12"/>
    </row>
    <row r="13" spans="1:5" ht="16.5" thickBot="1" x14ac:dyDescent="0.3">
      <c r="A13" s="78" t="s">
        <v>120</v>
      </c>
      <c r="B13" s="78"/>
      <c r="C13" s="85">
        <v>5</v>
      </c>
      <c r="D13" s="87"/>
    </row>
    <row r="14" spans="1:5" ht="16.5" thickBot="1" x14ac:dyDescent="0.3">
      <c r="A14" s="78" t="s">
        <v>123</v>
      </c>
      <c r="B14" s="78"/>
      <c r="C14" s="85" t="s">
        <v>137</v>
      </c>
      <c r="D14" s="87"/>
    </row>
    <row r="15" spans="1:5" ht="16.5" thickBot="1" x14ac:dyDescent="0.3">
      <c r="A15" s="78" t="s">
        <v>121</v>
      </c>
      <c r="B15" s="78"/>
      <c r="C15" s="85" t="s">
        <v>128</v>
      </c>
      <c r="D15" s="87"/>
    </row>
    <row r="16" spans="1:5" ht="16.5" thickBot="1" x14ac:dyDescent="0.3">
      <c r="A16" s="78" t="s">
        <v>122</v>
      </c>
      <c r="B16" s="78"/>
      <c r="C16" s="88">
        <v>3143.76</v>
      </c>
      <c r="D16" s="89"/>
    </row>
    <row r="17" spans="1:5" ht="16.5" thickBot="1" x14ac:dyDescent="0.3">
      <c r="A17" s="78" t="s">
        <v>124</v>
      </c>
      <c r="B17" s="78"/>
      <c r="C17" s="79">
        <v>44927</v>
      </c>
      <c r="D17" s="80"/>
      <c r="E17" s="12"/>
    </row>
    <row r="18" spans="1:5" ht="12" customHeight="1" x14ac:dyDescent="0.25"/>
    <row r="19" spans="1:5" x14ac:dyDescent="0.25">
      <c r="A19" s="73" t="s">
        <v>0</v>
      </c>
      <c r="B19" s="73"/>
      <c r="C19" s="73"/>
      <c r="D19" s="73"/>
    </row>
    <row r="20" spans="1:5" ht="6" customHeight="1" thickBot="1" x14ac:dyDescent="0.3"/>
    <row r="21" spans="1:5" ht="16.5" thickBot="1" x14ac:dyDescent="0.3">
      <c r="A21" s="13">
        <v>1</v>
      </c>
      <c r="B21" s="71" t="s">
        <v>1</v>
      </c>
      <c r="C21" s="72"/>
      <c r="D21" s="14" t="s">
        <v>2</v>
      </c>
    </row>
    <row r="22" spans="1:5" ht="16.5" thickBot="1" x14ac:dyDescent="0.3">
      <c r="A22" s="15" t="s">
        <v>3</v>
      </c>
      <c r="B22" s="82" t="s">
        <v>4</v>
      </c>
      <c r="C22" s="83"/>
      <c r="D22" s="17">
        <f>C16</f>
        <v>3143.76</v>
      </c>
    </row>
    <row r="23" spans="1:5" ht="16.5" thickBot="1" x14ac:dyDescent="0.3">
      <c r="A23" s="15" t="s">
        <v>5</v>
      </c>
      <c r="B23" s="82" t="s">
        <v>6</v>
      </c>
      <c r="C23" s="83">
        <v>0</v>
      </c>
      <c r="D23" s="17">
        <v>0</v>
      </c>
    </row>
    <row r="24" spans="1:5" ht="16.5" thickBot="1" x14ac:dyDescent="0.3">
      <c r="A24" s="15" t="s">
        <v>7</v>
      </c>
      <c r="B24" s="82" t="s">
        <v>8</v>
      </c>
      <c r="C24" s="83">
        <v>0</v>
      </c>
      <c r="D24" s="17">
        <v>0</v>
      </c>
    </row>
    <row r="25" spans="1:5" ht="16.5" thickBot="1" x14ac:dyDescent="0.3">
      <c r="A25" s="15" t="s">
        <v>9</v>
      </c>
      <c r="B25" s="82" t="s">
        <v>10</v>
      </c>
      <c r="C25" s="83">
        <v>0</v>
      </c>
      <c r="D25" s="17">
        <v>0</v>
      </c>
    </row>
    <row r="26" spans="1:5" ht="16.5" thickBot="1" x14ac:dyDescent="0.3">
      <c r="A26" s="15" t="s">
        <v>11</v>
      </c>
      <c r="B26" s="82" t="s">
        <v>12</v>
      </c>
      <c r="C26" s="83">
        <v>0</v>
      </c>
      <c r="D26" s="17">
        <v>0</v>
      </c>
    </row>
    <row r="27" spans="1:5" ht="16.5" thickBot="1" x14ac:dyDescent="0.3">
      <c r="A27" s="71" t="s">
        <v>13</v>
      </c>
      <c r="B27" s="84"/>
      <c r="C27" s="72"/>
      <c r="D27" s="18">
        <f>SUM(D22:D26)</f>
        <v>3143.76</v>
      </c>
    </row>
    <row r="28" spans="1:5" ht="12" customHeight="1" x14ac:dyDescent="0.25"/>
    <row r="29" spans="1:5" x14ac:dyDescent="0.25">
      <c r="A29" s="73" t="s">
        <v>14</v>
      </c>
      <c r="B29" s="73"/>
      <c r="C29" s="73"/>
      <c r="D29" s="73"/>
    </row>
    <row r="30" spans="1:5" ht="6" customHeight="1" x14ac:dyDescent="0.25">
      <c r="A30" s="19"/>
    </row>
    <row r="31" spans="1:5" x14ac:dyDescent="0.25">
      <c r="A31" s="77" t="s">
        <v>15</v>
      </c>
      <c r="B31" s="77"/>
      <c r="C31" s="77"/>
      <c r="D31" s="77"/>
    </row>
    <row r="32" spans="1:5" ht="6" customHeight="1" thickBot="1" x14ac:dyDescent="0.3"/>
    <row r="33" spans="1:4" ht="16.5" thickBot="1" x14ac:dyDescent="0.3">
      <c r="A33" s="13" t="s">
        <v>16</v>
      </c>
      <c r="B33" s="71" t="s">
        <v>46</v>
      </c>
      <c r="C33" s="72"/>
      <c r="D33" s="14" t="s">
        <v>2</v>
      </c>
    </row>
    <row r="34" spans="1:4" ht="16.5" thickBot="1" x14ac:dyDescent="0.3">
      <c r="A34" s="15" t="s">
        <v>3</v>
      </c>
      <c r="B34" s="82" t="s">
        <v>17</v>
      </c>
      <c r="C34" s="83"/>
      <c r="D34" s="20">
        <f>ROUND(D27*0.0833,2)</f>
        <v>261.88</v>
      </c>
    </row>
    <row r="35" spans="1:4" ht="16.5" thickBot="1" x14ac:dyDescent="0.3">
      <c r="A35" s="15" t="s">
        <v>5</v>
      </c>
      <c r="B35" s="82" t="s">
        <v>18</v>
      </c>
      <c r="C35" s="83">
        <f>ROUND(C27*0.0833*0.3333,2)</f>
        <v>0</v>
      </c>
      <c r="D35" s="20">
        <f>ROUND(D27*0.0833*0.3333,2)</f>
        <v>87.28</v>
      </c>
    </row>
    <row r="36" spans="1:4" ht="16.5" thickBot="1" x14ac:dyDescent="0.3">
      <c r="A36" s="71" t="s">
        <v>13</v>
      </c>
      <c r="B36" s="84"/>
      <c r="C36" s="72"/>
      <c r="D36" s="21">
        <f>D34+D35</f>
        <v>349.15999999999997</v>
      </c>
    </row>
    <row r="37" spans="1:4" ht="6" customHeight="1" x14ac:dyDescent="0.25"/>
    <row r="38" spans="1:4" ht="32.25" customHeight="1" x14ac:dyDescent="0.25">
      <c r="A38" s="81" t="s">
        <v>19</v>
      </c>
      <c r="B38" s="81"/>
      <c r="C38" s="81"/>
      <c r="D38" s="81"/>
    </row>
    <row r="39" spans="1:4" ht="6" customHeight="1" thickBot="1" x14ac:dyDescent="0.3"/>
    <row r="40" spans="1:4" ht="16.5" thickBot="1" x14ac:dyDescent="0.3">
      <c r="A40" s="13" t="s">
        <v>20</v>
      </c>
      <c r="B40" s="14" t="s">
        <v>21</v>
      </c>
      <c r="C40" s="14" t="s">
        <v>22</v>
      </c>
      <c r="D40" s="14" t="s">
        <v>2</v>
      </c>
    </row>
    <row r="41" spans="1:4" ht="16.5" thickBot="1" x14ac:dyDescent="0.3">
      <c r="A41" s="15" t="s">
        <v>3</v>
      </c>
      <c r="B41" s="16" t="s">
        <v>23</v>
      </c>
      <c r="C41" s="22">
        <v>0.2</v>
      </c>
      <c r="D41" s="17">
        <f t="shared" ref="D41:D47" si="0">ROUND(($D$27+$D$36)*C41,2)</f>
        <v>698.58</v>
      </c>
    </row>
    <row r="42" spans="1:4" ht="16.5" thickBot="1" x14ac:dyDescent="0.3">
      <c r="A42" s="15" t="s">
        <v>5</v>
      </c>
      <c r="B42" s="16" t="s">
        <v>24</v>
      </c>
      <c r="C42" s="22">
        <v>2.5000000000000001E-2</v>
      </c>
      <c r="D42" s="17">
        <f t="shared" si="0"/>
        <v>87.32</v>
      </c>
    </row>
    <row r="43" spans="1:4" ht="16.5" thickBot="1" x14ac:dyDescent="0.3">
      <c r="A43" s="15" t="s">
        <v>7</v>
      </c>
      <c r="B43" s="16" t="s">
        <v>25</v>
      </c>
      <c r="C43" s="22">
        <v>1.4999999999999999E-2</v>
      </c>
      <c r="D43" s="17">
        <f t="shared" si="0"/>
        <v>52.39</v>
      </c>
    </row>
    <row r="44" spans="1:4" ht="16.5" thickBot="1" x14ac:dyDescent="0.3">
      <c r="A44" s="15" t="s">
        <v>9</v>
      </c>
      <c r="B44" s="16" t="s">
        <v>26</v>
      </c>
      <c r="C44" s="22">
        <v>1.4999999999999999E-2</v>
      </c>
      <c r="D44" s="17">
        <f t="shared" si="0"/>
        <v>52.39</v>
      </c>
    </row>
    <row r="45" spans="1:4" ht="16.5" thickBot="1" x14ac:dyDescent="0.3">
      <c r="A45" s="15" t="s">
        <v>11</v>
      </c>
      <c r="B45" s="16" t="s">
        <v>27</v>
      </c>
      <c r="C45" s="22">
        <v>0.01</v>
      </c>
      <c r="D45" s="17">
        <f t="shared" si="0"/>
        <v>34.93</v>
      </c>
    </row>
    <row r="46" spans="1:4" ht="16.5" thickBot="1" x14ac:dyDescent="0.3">
      <c r="A46" s="15" t="s">
        <v>28</v>
      </c>
      <c r="B46" s="16" t="s">
        <v>29</v>
      </c>
      <c r="C46" s="22">
        <v>6.0000000000000001E-3</v>
      </c>
      <c r="D46" s="17">
        <f t="shared" si="0"/>
        <v>20.96</v>
      </c>
    </row>
    <row r="47" spans="1:4" ht="16.5" thickBot="1" x14ac:dyDescent="0.3">
      <c r="A47" s="15" t="s">
        <v>30</v>
      </c>
      <c r="B47" s="16" t="s">
        <v>31</v>
      </c>
      <c r="C47" s="22">
        <v>2E-3</v>
      </c>
      <c r="D47" s="17">
        <f t="shared" si="0"/>
        <v>6.99</v>
      </c>
    </row>
    <row r="48" spans="1:4" ht="16.5" thickBot="1" x14ac:dyDescent="0.3">
      <c r="A48" s="71" t="s">
        <v>32</v>
      </c>
      <c r="B48" s="72"/>
      <c r="C48" s="23">
        <f>SUM(C41:C47)</f>
        <v>0.27300000000000002</v>
      </c>
      <c r="D48" s="18">
        <f>SUM(D41:D47)</f>
        <v>953.56000000000006</v>
      </c>
    </row>
    <row r="49" spans="1:4" ht="16.5" thickBot="1" x14ac:dyDescent="0.3">
      <c r="A49" s="15" t="s">
        <v>33</v>
      </c>
      <c r="B49" s="16" t="s">
        <v>34</v>
      </c>
      <c r="C49" s="22">
        <v>0.08</v>
      </c>
      <c r="D49" s="17">
        <f>ROUND(($D$27+$D$36)*C49,2)</f>
        <v>279.43</v>
      </c>
    </row>
    <row r="50" spans="1:4" ht="16.5" thickBot="1" x14ac:dyDescent="0.3">
      <c r="A50" s="71" t="s">
        <v>35</v>
      </c>
      <c r="B50" s="72"/>
      <c r="C50" s="23">
        <f>C48+C49</f>
        <v>0.35300000000000004</v>
      </c>
      <c r="D50" s="18">
        <f>D48+D49</f>
        <v>1232.99</v>
      </c>
    </row>
    <row r="51" spans="1:4" ht="6" customHeight="1" x14ac:dyDescent="0.25"/>
    <row r="52" spans="1:4" x14ac:dyDescent="0.25">
      <c r="A52" s="77" t="s">
        <v>36</v>
      </c>
      <c r="B52" s="77"/>
      <c r="C52" s="77"/>
      <c r="D52" s="77"/>
    </row>
    <row r="53" spans="1:4" ht="6" customHeight="1" thickBot="1" x14ac:dyDescent="0.3"/>
    <row r="54" spans="1:4" ht="32.25" thickBot="1" x14ac:dyDescent="0.3">
      <c r="A54" s="13" t="s">
        <v>37</v>
      </c>
      <c r="B54" s="14" t="s">
        <v>38</v>
      </c>
      <c r="C54" s="14" t="s">
        <v>171</v>
      </c>
      <c r="D54" s="14" t="s">
        <v>2</v>
      </c>
    </row>
    <row r="55" spans="1:4" ht="16.5" thickBot="1" x14ac:dyDescent="0.3">
      <c r="A55" s="74" t="s">
        <v>3</v>
      </c>
      <c r="B55" s="16" t="s">
        <v>39</v>
      </c>
      <c r="C55" s="17">
        <v>5.5</v>
      </c>
      <c r="D55" s="17">
        <f>ROUND(C55*2*22,2)</f>
        <v>242</v>
      </c>
    </row>
    <row r="56" spans="1:4" ht="16.5" thickBot="1" x14ac:dyDescent="0.3">
      <c r="A56" s="75"/>
      <c r="B56" s="16" t="s">
        <v>40</v>
      </c>
      <c r="C56" s="46">
        <v>0.06</v>
      </c>
      <c r="D56" s="47">
        <f>ROUND(D27*C56,2)</f>
        <v>188.63</v>
      </c>
    </row>
    <row r="57" spans="1:4" ht="16.5" thickBot="1" x14ac:dyDescent="0.3">
      <c r="A57" s="76"/>
      <c r="B57" s="24" t="s">
        <v>41</v>
      </c>
      <c r="C57" s="18" t="s">
        <v>156</v>
      </c>
      <c r="D57" s="18">
        <f>D55-D56</f>
        <v>53.370000000000005</v>
      </c>
    </row>
    <row r="58" spans="1:4" ht="16.5" thickBot="1" x14ac:dyDescent="0.3">
      <c r="A58" s="74" t="s">
        <v>5</v>
      </c>
      <c r="B58" s="16" t="s">
        <v>42</v>
      </c>
      <c r="C58" s="17">
        <v>44.43</v>
      </c>
      <c r="D58" s="17">
        <f>ROUND(C58*22,2)</f>
        <v>977.46</v>
      </c>
    </row>
    <row r="59" spans="1:4" ht="16.5" thickBot="1" x14ac:dyDescent="0.3">
      <c r="A59" s="75"/>
      <c r="B59" s="16" t="s">
        <v>132</v>
      </c>
      <c r="C59" s="47">
        <v>0.3</v>
      </c>
      <c r="D59" s="47">
        <f>C59</f>
        <v>0.3</v>
      </c>
    </row>
    <row r="60" spans="1:4" ht="16.5" thickBot="1" x14ac:dyDescent="0.3">
      <c r="A60" s="76"/>
      <c r="B60" s="24" t="s">
        <v>43</v>
      </c>
      <c r="C60" s="18" t="s">
        <v>156</v>
      </c>
      <c r="D60" s="18">
        <f>D58-D59</f>
        <v>977.16000000000008</v>
      </c>
    </row>
    <row r="61" spans="1:4" ht="16.5" thickBot="1" x14ac:dyDescent="0.3">
      <c r="A61" s="74" t="s">
        <v>7</v>
      </c>
      <c r="B61" s="16" t="s">
        <v>130</v>
      </c>
      <c r="C61" s="17">
        <v>371</v>
      </c>
      <c r="D61" s="17">
        <f>C61</f>
        <v>371</v>
      </c>
    </row>
    <row r="62" spans="1:4" ht="16.5" thickBot="1" x14ac:dyDescent="0.3">
      <c r="A62" s="75"/>
      <c r="B62" s="16" t="s">
        <v>131</v>
      </c>
      <c r="C62" s="47">
        <v>130</v>
      </c>
      <c r="D62" s="47">
        <f>C62</f>
        <v>130</v>
      </c>
    </row>
    <row r="63" spans="1:4" ht="16.5" thickBot="1" x14ac:dyDescent="0.3">
      <c r="A63" s="76"/>
      <c r="B63" s="24" t="s">
        <v>129</v>
      </c>
      <c r="C63" s="18" t="s">
        <v>156</v>
      </c>
      <c r="D63" s="18">
        <f>D61-D62</f>
        <v>241</v>
      </c>
    </row>
    <row r="64" spans="1:4" ht="16.5" thickBot="1" x14ac:dyDescent="0.3">
      <c r="A64" s="74" t="s">
        <v>9</v>
      </c>
      <c r="B64" s="16" t="s">
        <v>133</v>
      </c>
      <c r="C64" s="17">
        <v>37.47</v>
      </c>
      <c r="D64" s="17">
        <f>C64</f>
        <v>37.47</v>
      </c>
    </row>
    <row r="65" spans="1:4" ht="16.5" thickBot="1" x14ac:dyDescent="0.3">
      <c r="A65" s="75"/>
      <c r="B65" s="16" t="s">
        <v>131</v>
      </c>
      <c r="C65" s="47">
        <v>37.47</v>
      </c>
      <c r="D65" s="47">
        <f>D64</f>
        <v>37.47</v>
      </c>
    </row>
    <row r="66" spans="1:4" ht="16.5" thickBot="1" x14ac:dyDescent="0.3">
      <c r="A66" s="76"/>
      <c r="B66" s="24" t="s">
        <v>134</v>
      </c>
      <c r="C66" s="18" t="s">
        <v>156</v>
      </c>
      <c r="D66" s="18">
        <f>D64-D65</f>
        <v>0</v>
      </c>
    </row>
    <row r="67" spans="1:4" ht="16.5" thickBot="1" x14ac:dyDescent="0.3">
      <c r="A67" s="74" t="s">
        <v>11</v>
      </c>
      <c r="B67" s="16" t="s">
        <v>135</v>
      </c>
      <c r="C67" s="17">
        <v>2.75</v>
      </c>
      <c r="D67" s="17">
        <f>C67</f>
        <v>2.75</v>
      </c>
    </row>
    <row r="68" spans="1:4" ht="16.5" thickBot="1" x14ac:dyDescent="0.3">
      <c r="A68" s="75"/>
      <c r="B68" s="16" t="s">
        <v>40</v>
      </c>
      <c r="C68" s="17">
        <v>0</v>
      </c>
      <c r="D68" s="17">
        <f>C68</f>
        <v>0</v>
      </c>
    </row>
    <row r="69" spans="1:4" ht="16.5" thickBot="1" x14ac:dyDescent="0.3">
      <c r="A69" s="76"/>
      <c r="B69" s="24" t="s">
        <v>136</v>
      </c>
      <c r="C69" s="18" t="s">
        <v>156</v>
      </c>
      <c r="D69" s="18">
        <f>D67-D68</f>
        <v>2.75</v>
      </c>
    </row>
    <row r="70" spans="1:4" ht="16.5" thickBot="1" x14ac:dyDescent="0.3">
      <c r="A70" s="71" t="s">
        <v>13</v>
      </c>
      <c r="B70" s="84"/>
      <c r="C70" s="72"/>
      <c r="D70" s="18">
        <f>D57+D60+D63+D66+D69</f>
        <v>1274.2800000000002</v>
      </c>
    </row>
    <row r="71" spans="1:4" ht="6" customHeight="1" x14ac:dyDescent="0.25"/>
    <row r="72" spans="1:4" x14ac:dyDescent="0.25">
      <c r="A72" s="77" t="s">
        <v>44</v>
      </c>
      <c r="B72" s="77"/>
      <c r="C72" s="77"/>
      <c r="D72" s="77"/>
    </row>
    <row r="73" spans="1:4" ht="6" customHeight="1" thickBot="1" x14ac:dyDescent="0.3"/>
    <row r="74" spans="1:4" ht="16.5" thickBot="1" x14ac:dyDescent="0.3">
      <c r="A74" s="13">
        <v>2</v>
      </c>
      <c r="B74" s="71" t="s">
        <v>45</v>
      </c>
      <c r="C74" s="72"/>
      <c r="D74" s="14" t="s">
        <v>2</v>
      </c>
    </row>
    <row r="75" spans="1:4" ht="16.5" thickBot="1" x14ac:dyDescent="0.3">
      <c r="A75" s="15" t="s">
        <v>16</v>
      </c>
      <c r="B75" s="82" t="s">
        <v>46</v>
      </c>
      <c r="C75" s="83"/>
      <c r="D75" s="20">
        <f>D36</f>
        <v>349.15999999999997</v>
      </c>
    </row>
    <row r="76" spans="1:4" ht="16.5" thickBot="1" x14ac:dyDescent="0.3">
      <c r="A76" s="15" t="s">
        <v>20</v>
      </c>
      <c r="B76" s="82" t="s">
        <v>21</v>
      </c>
      <c r="C76" s="83">
        <f>D50</f>
        <v>1232.99</v>
      </c>
      <c r="D76" s="20">
        <f>D50</f>
        <v>1232.99</v>
      </c>
    </row>
    <row r="77" spans="1:4" ht="16.5" thickBot="1" x14ac:dyDescent="0.3">
      <c r="A77" s="15" t="s">
        <v>37</v>
      </c>
      <c r="B77" s="82" t="s">
        <v>38</v>
      </c>
      <c r="C77" s="83">
        <f>C70</f>
        <v>0</v>
      </c>
      <c r="D77" s="20">
        <f>D70</f>
        <v>1274.2800000000002</v>
      </c>
    </row>
    <row r="78" spans="1:4" ht="16.5" thickBot="1" x14ac:dyDescent="0.3">
      <c r="A78" s="71" t="s">
        <v>13</v>
      </c>
      <c r="B78" s="84"/>
      <c r="C78" s="72"/>
      <c r="D78" s="21">
        <f>SUM(D75:D77)</f>
        <v>2856.4300000000003</v>
      </c>
    </row>
    <row r="79" spans="1:4" ht="12" customHeight="1" x14ac:dyDescent="0.25">
      <c r="A79" s="25"/>
    </row>
    <row r="80" spans="1:4" x14ac:dyDescent="0.25">
      <c r="A80" s="73" t="s">
        <v>47</v>
      </c>
      <c r="B80" s="73"/>
      <c r="C80" s="73"/>
      <c r="D80" s="73"/>
    </row>
    <row r="81" spans="1:6" ht="6" customHeight="1" x14ac:dyDescent="0.25"/>
    <row r="82" spans="1:6" x14ac:dyDescent="0.25">
      <c r="A82" s="77" t="s">
        <v>48</v>
      </c>
      <c r="B82" s="77"/>
      <c r="C82" s="77"/>
      <c r="D82" s="77"/>
    </row>
    <row r="83" spans="1:6" ht="6" customHeight="1" thickBot="1" x14ac:dyDescent="0.3"/>
    <row r="84" spans="1:6" ht="16.5" thickBot="1" x14ac:dyDescent="0.3">
      <c r="A84" s="13" t="s">
        <v>49</v>
      </c>
      <c r="B84" s="71" t="s">
        <v>50</v>
      </c>
      <c r="C84" s="72"/>
      <c r="D84" s="14" t="s">
        <v>2</v>
      </c>
    </row>
    <row r="85" spans="1:6" ht="16.5" thickBot="1" x14ac:dyDescent="0.3">
      <c r="A85" s="15" t="s">
        <v>3</v>
      </c>
      <c r="B85" s="82" t="s">
        <v>50</v>
      </c>
      <c r="C85" s="83"/>
      <c r="D85" s="20">
        <f>ROUND(((D27+D78-D49)/12)*0.97*0.5,2)</f>
        <v>231.21</v>
      </c>
      <c r="F85" s="56"/>
    </row>
    <row r="86" spans="1:6" ht="16.5" thickBot="1" x14ac:dyDescent="0.3">
      <c r="A86" s="15" t="s">
        <v>5</v>
      </c>
      <c r="B86" s="82" t="s">
        <v>51</v>
      </c>
      <c r="C86" s="83"/>
      <c r="D86" s="20">
        <f>ROUND((D27+D36)*0.08*0.4*0.97*0.5,2)</f>
        <v>54.21</v>
      </c>
    </row>
    <row r="87" spans="1:6" ht="16.5" thickBot="1" x14ac:dyDescent="0.3">
      <c r="A87" s="71" t="s">
        <v>13</v>
      </c>
      <c r="B87" s="84"/>
      <c r="C87" s="72"/>
      <c r="D87" s="21">
        <f>D85+D86</f>
        <v>285.42</v>
      </c>
    </row>
    <row r="88" spans="1:6" ht="6" customHeight="1" x14ac:dyDescent="0.25"/>
    <row r="89" spans="1:6" x14ac:dyDescent="0.25">
      <c r="A89" s="77" t="s">
        <v>52</v>
      </c>
      <c r="B89" s="77"/>
      <c r="C89" s="77"/>
      <c r="D89" s="77"/>
    </row>
    <row r="90" spans="1:6" ht="6" customHeight="1" thickBot="1" x14ac:dyDescent="0.3"/>
    <row r="91" spans="1:6" ht="16.5" thickBot="1" x14ac:dyDescent="0.3">
      <c r="A91" s="13" t="s">
        <v>53</v>
      </c>
      <c r="B91" s="71" t="s">
        <v>54</v>
      </c>
      <c r="C91" s="72"/>
      <c r="D91" s="14" t="s">
        <v>2</v>
      </c>
    </row>
    <row r="92" spans="1:6" ht="16.5" thickBot="1" x14ac:dyDescent="0.3">
      <c r="A92" s="15" t="s">
        <v>3</v>
      </c>
      <c r="B92" s="82" t="s">
        <v>54</v>
      </c>
      <c r="C92" s="83"/>
      <c r="D92" s="20">
        <f>ROUND(((D27+D78)/12)*0.97*0.5,2)</f>
        <v>242.51</v>
      </c>
    </row>
    <row r="93" spans="1:6" ht="16.5" thickBot="1" x14ac:dyDescent="0.3">
      <c r="A93" s="15" t="s">
        <v>5</v>
      </c>
      <c r="B93" s="82" t="s">
        <v>55</v>
      </c>
      <c r="C93" s="83"/>
      <c r="D93" s="20">
        <f>ROUND((D27+D36)*0.08*0.4*0.97*0.5,2)</f>
        <v>54.21</v>
      </c>
    </row>
    <row r="94" spans="1:6" ht="16.5" thickBot="1" x14ac:dyDescent="0.3">
      <c r="A94" s="71" t="s">
        <v>13</v>
      </c>
      <c r="B94" s="84"/>
      <c r="C94" s="72"/>
      <c r="D94" s="21">
        <f>D92+D93</f>
        <v>296.71999999999997</v>
      </c>
    </row>
    <row r="95" spans="1:6" ht="6" customHeight="1" x14ac:dyDescent="0.25"/>
    <row r="96" spans="1:6" x14ac:dyDescent="0.25">
      <c r="A96" s="77" t="s">
        <v>56</v>
      </c>
      <c r="B96" s="77"/>
      <c r="C96" s="77"/>
      <c r="D96" s="77"/>
    </row>
    <row r="97" spans="1:4" ht="6" customHeight="1" thickBot="1" x14ac:dyDescent="0.3"/>
    <row r="98" spans="1:4" ht="16.5" thickBot="1" x14ac:dyDescent="0.3">
      <c r="A98" s="13" t="s">
        <v>66</v>
      </c>
      <c r="B98" s="71" t="s">
        <v>57</v>
      </c>
      <c r="C98" s="72"/>
      <c r="D98" s="14" t="s">
        <v>2</v>
      </c>
    </row>
    <row r="99" spans="1:4" ht="16.5" thickBot="1" x14ac:dyDescent="0.3">
      <c r="A99" s="15" t="s">
        <v>3</v>
      </c>
      <c r="B99" s="82" t="s">
        <v>58</v>
      </c>
      <c r="C99" s="83"/>
      <c r="D99" s="26">
        <f>-D34</f>
        <v>-261.88</v>
      </c>
    </row>
    <row r="100" spans="1:4" ht="16.5" thickBot="1" x14ac:dyDescent="0.3">
      <c r="A100" s="15" t="s">
        <v>5</v>
      </c>
      <c r="B100" s="82" t="s">
        <v>59</v>
      </c>
      <c r="C100" s="83"/>
      <c r="D100" s="26">
        <f>-D35</f>
        <v>-87.28</v>
      </c>
    </row>
    <row r="101" spans="1:4" ht="16.5" customHeight="1" thickBot="1" x14ac:dyDescent="0.3">
      <c r="A101" s="71" t="s">
        <v>60</v>
      </c>
      <c r="B101" s="84"/>
      <c r="C101" s="72"/>
      <c r="D101" s="27">
        <f>D99+D100</f>
        <v>-349.15999999999997</v>
      </c>
    </row>
    <row r="102" spans="1:4" ht="16.5" customHeight="1" thickBot="1" x14ac:dyDescent="0.3">
      <c r="A102" s="71" t="s">
        <v>61</v>
      </c>
      <c r="B102" s="84"/>
      <c r="C102" s="72"/>
      <c r="D102" s="27">
        <f>D101*0.0071</f>
        <v>-2.4790359999999998</v>
      </c>
    </row>
    <row r="103" spans="1:4" ht="6" customHeight="1" x14ac:dyDescent="0.25"/>
    <row r="104" spans="1:4" x14ac:dyDescent="0.25">
      <c r="A104" s="77" t="s">
        <v>62</v>
      </c>
      <c r="B104" s="77"/>
      <c r="C104" s="77"/>
      <c r="D104" s="77"/>
    </row>
    <row r="105" spans="1:4" ht="6" customHeight="1" thickBot="1" x14ac:dyDescent="0.3"/>
    <row r="106" spans="1:4" ht="16.5" thickBot="1" x14ac:dyDescent="0.3">
      <c r="A106" s="13">
        <v>3</v>
      </c>
      <c r="B106" s="71" t="s">
        <v>63</v>
      </c>
      <c r="C106" s="72"/>
      <c r="D106" s="14" t="s">
        <v>2</v>
      </c>
    </row>
    <row r="107" spans="1:4" ht="16.5" thickBot="1" x14ac:dyDescent="0.3">
      <c r="A107" s="15" t="s">
        <v>49</v>
      </c>
      <c r="B107" s="82" t="s">
        <v>64</v>
      </c>
      <c r="C107" s="83">
        <f>C87</f>
        <v>0</v>
      </c>
      <c r="D107" s="20">
        <f>D87</f>
        <v>285.42</v>
      </c>
    </row>
    <row r="108" spans="1:4" ht="16.5" thickBot="1" x14ac:dyDescent="0.3">
      <c r="A108" s="15" t="s">
        <v>53</v>
      </c>
      <c r="B108" s="82" t="s">
        <v>65</v>
      </c>
      <c r="C108" s="83">
        <f>C94</f>
        <v>0</v>
      </c>
      <c r="D108" s="20">
        <f>D94</f>
        <v>296.71999999999997</v>
      </c>
    </row>
    <row r="109" spans="1:4" ht="16.5" thickBot="1" x14ac:dyDescent="0.3">
      <c r="A109" s="15" t="s">
        <v>66</v>
      </c>
      <c r="B109" s="82" t="s">
        <v>61</v>
      </c>
      <c r="C109" s="83">
        <f>C102</f>
        <v>0</v>
      </c>
      <c r="D109" s="26">
        <f>D102</f>
        <v>-2.4790359999999998</v>
      </c>
    </row>
    <row r="110" spans="1:4" ht="16.5" thickBot="1" x14ac:dyDescent="0.3">
      <c r="A110" s="71" t="s">
        <v>13</v>
      </c>
      <c r="B110" s="84"/>
      <c r="C110" s="72"/>
      <c r="D110" s="21">
        <f>SUM(D107:D109)</f>
        <v>579.66096400000004</v>
      </c>
    </row>
    <row r="111" spans="1:4" ht="12" customHeight="1" x14ac:dyDescent="0.25"/>
    <row r="112" spans="1:4" x14ac:dyDescent="0.25">
      <c r="A112" s="73" t="s">
        <v>67</v>
      </c>
      <c r="B112" s="73"/>
      <c r="C112" s="73"/>
      <c r="D112" s="73"/>
    </row>
    <row r="113" spans="1:4" ht="6" customHeight="1" x14ac:dyDescent="0.25"/>
    <row r="114" spans="1:4" x14ac:dyDescent="0.25">
      <c r="A114" s="77" t="s">
        <v>68</v>
      </c>
      <c r="B114" s="77"/>
      <c r="C114" s="77"/>
      <c r="D114" s="34"/>
    </row>
    <row r="115" spans="1:4" ht="6" customHeight="1" thickBot="1" x14ac:dyDescent="0.3">
      <c r="A115" s="19"/>
    </row>
    <row r="116" spans="1:4" ht="16.5" thickBot="1" x14ac:dyDescent="0.3">
      <c r="A116" s="13" t="s">
        <v>69</v>
      </c>
      <c r="B116" s="14" t="s">
        <v>70</v>
      </c>
      <c r="C116" s="14" t="s">
        <v>183</v>
      </c>
      <c r="D116" s="14" t="s">
        <v>2</v>
      </c>
    </row>
    <row r="117" spans="1:4" ht="16.5" thickBot="1" x14ac:dyDescent="0.3">
      <c r="A117" s="15" t="s">
        <v>3</v>
      </c>
      <c r="B117" s="16" t="s">
        <v>71</v>
      </c>
      <c r="C117" s="29">
        <f>D117/D27</f>
        <v>0.1615994859658498</v>
      </c>
      <c r="D117" s="20">
        <f>ROUND(((($D$27+$D$78+$D$110)/22)*20.3836)/12,2)</f>
        <v>508.03</v>
      </c>
    </row>
    <row r="118" spans="1:4" ht="16.5" thickBot="1" x14ac:dyDescent="0.3">
      <c r="A118" s="15" t="s">
        <v>5</v>
      </c>
      <c r="B118" s="16" t="s">
        <v>72</v>
      </c>
      <c r="C118" s="29">
        <f>'[1]MO - Motorista'!$P$35</f>
        <v>1.9499999999999999E-3</v>
      </c>
      <c r="D118" s="20">
        <f>ROUND(($D$27+$D$78+$D$110)*C118,2)</f>
        <v>12.83</v>
      </c>
    </row>
    <row r="119" spans="1:4" ht="16.5" thickBot="1" x14ac:dyDescent="0.3">
      <c r="A119" s="15" t="s">
        <v>7</v>
      </c>
      <c r="B119" s="16" t="s">
        <v>73</v>
      </c>
      <c r="C119" s="29">
        <f>'[1]MO - Motorista'!$P$36</f>
        <v>1.3500000000000001E-3</v>
      </c>
      <c r="D119" s="20">
        <f>ROUND(($D$27+$D$78+$D$110)*C119,2)</f>
        <v>8.8800000000000008</v>
      </c>
    </row>
    <row r="120" spans="1:4" ht="16.5" thickBot="1" x14ac:dyDescent="0.3">
      <c r="A120" s="15" t="s">
        <v>9</v>
      </c>
      <c r="B120" s="16" t="s">
        <v>74</v>
      </c>
      <c r="C120" s="29">
        <f>'[1]MO - Motorista'!$P$37</f>
        <v>0</v>
      </c>
      <c r="D120" s="20">
        <f t="shared" ref="D120:D128" si="1">ROUND(($D$27+$D$78+$D$110)*C120,2)</f>
        <v>0</v>
      </c>
    </row>
    <row r="121" spans="1:4" ht="16.5" thickBot="1" x14ac:dyDescent="0.3">
      <c r="A121" s="15" t="s">
        <v>11</v>
      </c>
      <c r="B121" s="16" t="s">
        <v>75</v>
      </c>
      <c r="C121" s="29">
        <f>'[1]MO - Motorista'!$P$38</f>
        <v>0</v>
      </c>
      <c r="D121" s="20">
        <f t="shared" si="1"/>
        <v>0</v>
      </c>
    </row>
    <row r="122" spans="1:4" ht="16.5" thickBot="1" x14ac:dyDescent="0.3">
      <c r="A122" s="15" t="s">
        <v>28</v>
      </c>
      <c r="B122" s="16" t="s">
        <v>76</v>
      </c>
      <c r="C122" s="29">
        <f>'[1]MO - Motorista'!$P$39</f>
        <v>0</v>
      </c>
      <c r="D122" s="20">
        <f t="shared" si="1"/>
        <v>0</v>
      </c>
    </row>
    <row r="123" spans="1:4" ht="16.5" thickBot="1" x14ac:dyDescent="0.3">
      <c r="A123" s="15" t="s">
        <v>30</v>
      </c>
      <c r="B123" s="16" t="s">
        <v>77</v>
      </c>
      <c r="C123" s="29">
        <f>'[1]MO - Motorista'!$P$40</f>
        <v>0</v>
      </c>
      <c r="D123" s="20">
        <f t="shared" si="1"/>
        <v>0</v>
      </c>
    </row>
    <row r="124" spans="1:4" ht="16.5" thickBot="1" x14ac:dyDescent="0.3">
      <c r="A124" s="15" t="s">
        <v>33</v>
      </c>
      <c r="B124" s="16" t="s">
        <v>78</v>
      </c>
      <c r="C124" s="29">
        <f>'[1]MO - Motorista'!$P$41</f>
        <v>0</v>
      </c>
      <c r="D124" s="20">
        <f t="shared" si="1"/>
        <v>0</v>
      </c>
    </row>
    <row r="125" spans="1:4" ht="16.5" thickBot="1" x14ac:dyDescent="0.3">
      <c r="A125" s="15" t="s">
        <v>79</v>
      </c>
      <c r="B125" s="16" t="s">
        <v>80</v>
      </c>
      <c r="C125" s="29">
        <f>'[1]MO - Motorista'!$P$42</f>
        <v>0</v>
      </c>
      <c r="D125" s="20">
        <f t="shared" si="1"/>
        <v>0</v>
      </c>
    </row>
    <row r="126" spans="1:4" ht="16.5" thickBot="1" x14ac:dyDescent="0.3">
      <c r="A126" s="15" t="s">
        <v>81</v>
      </c>
      <c r="B126" s="16" t="s">
        <v>82</v>
      </c>
      <c r="C126" s="29">
        <f>'[1]MO - Motorista'!$P$43</f>
        <v>2.0000000000000001E-4</v>
      </c>
      <c r="D126" s="20">
        <f t="shared" si="1"/>
        <v>1.32</v>
      </c>
    </row>
    <row r="127" spans="1:4" ht="16.5" thickBot="1" x14ac:dyDescent="0.3">
      <c r="A127" s="15" t="s">
        <v>83</v>
      </c>
      <c r="B127" s="16" t="s">
        <v>84</v>
      </c>
      <c r="C127" s="29">
        <f>'[1]MO - Motorista'!$P$44</f>
        <v>2.9999999999999997E-4</v>
      </c>
      <c r="D127" s="20">
        <f t="shared" si="1"/>
        <v>1.97</v>
      </c>
    </row>
    <row r="128" spans="1:4" ht="16.5" thickBot="1" x14ac:dyDescent="0.3">
      <c r="A128" s="15" t="s">
        <v>85</v>
      </c>
      <c r="B128" s="16" t="s">
        <v>86</v>
      </c>
      <c r="C128" s="29">
        <f>'[1]MO - Motorista'!$P$45</f>
        <v>0</v>
      </c>
      <c r="D128" s="20">
        <f t="shared" si="1"/>
        <v>0</v>
      </c>
    </row>
    <row r="129" spans="1:4" ht="16.5" thickBot="1" x14ac:dyDescent="0.3">
      <c r="A129" s="71" t="s">
        <v>35</v>
      </c>
      <c r="B129" s="84"/>
      <c r="C129" s="72"/>
      <c r="D129" s="21">
        <f>SUM(D117:D128)</f>
        <v>533.03000000000009</v>
      </c>
    </row>
    <row r="130" spans="1:4" ht="6" customHeight="1" x14ac:dyDescent="0.25"/>
    <row r="131" spans="1:4" x14ac:dyDescent="0.25">
      <c r="A131" s="77" t="s">
        <v>87</v>
      </c>
      <c r="B131" s="77"/>
      <c r="C131" s="77"/>
      <c r="D131" s="77"/>
    </row>
    <row r="132" spans="1:4" ht="6" customHeight="1" thickBot="1" x14ac:dyDescent="0.3">
      <c r="A132" s="19"/>
    </row>
    <row r="133" spans="1:4" ht="16.5" thickBot="1" x14ac:dyDescent="0.3">
      <c r="A133" s="13" t="s">
        <v>88</v>
      </c>
      <c r="B133" s="71" t="s">
        <v>89</v>
      </c>
      <c r="C133" s="72"/>
      <c r="D133" s="14" t="s">
        <v>2</v>
      </c>
    </row>
    <row r="134" spans="1:4" ht="16.5" thickBot="1" x14ac:dyDescent="0.3">
      <c r="A134" s="15" t="s">
        <v>3</v>
      </c>
      <c r="B134" s="82" t="s">
        <v>90</v>
      </c>
      <c r="C134" s="83"/>
      <c r="D134" s="17">
        <v>0</v>
      </c>
    </row>
    <row r="135" spans="1:4" ht="16.5" thickBot="1" x14ac:dyDescent="0.3">
      <c r="A135" s="71" t="s">
        <v>13</v>
      </c>
      <c r="B135" s="84"/>
      <c r="C135" s="72"/>
      <c r="D135" s="18">
        <f>D134</f>
        <v>0</v>
      </c>
    </row>
    <row r="136" spans="1:4" ht="6" customHeight="1" x14ac:dyDescent="0.25"/>
    <row r="137" spans="1:4" x14ac:dyDescent="0.25">
      <c r="A137" s="77" t="s">
        <v>91</v>
      </c>
      <c r="B137" s="77"/>
      <c r="C137" s="77"/>
      <c r="D137" s="77"/>
    </row>
    <row r="138" spans="1:4" ht="6" customHeight="1" thickBot="1" x14ac:dyDescent="0.3">
      <c r="A138" s="19"/>
    </row>
    <row r="139" spans="1:4" ht="16.5" thickBot="1" x14ac:dyDescent="0.3">
      <c r="A139" s="13">
        <v>4</v>
      </c>
      <c r="B139" s="71" t="s">
        <v>92</v>
      </c>
      <c r="C139" s="72"/>
      <c r="D139" s="14" t="s">
        <v>2</v>
      </c>
    </row>
    <row r="140" spans="1:4" ht="16.5" thickBot="1" x14ac:dyDescent="0.3">
      <c r="A140" s="15" t="s">
        <v>69</v>
      </c>
      <c r="B140" s="82" t="s">
        <v>70</v>
      </c>
      <c r="C140" s="83"/>
      <c r="D140" s="20">
        <f>D129</f>
        <v>533.03000000000009</v>
      </c>
    </row>
    <row r="141" spans="1:4" ht="16.5" thickBot="1" x14ac:dyDescent="0.3">
      <c r="A141" s="15" t="s">
        <v>88</v>
      </c>
      <c r="B141" s="82" t="s">
        <v>89</v>
      </c>
      <c r="C141" s="83">
        <f>C135</f>
        <v>0</v>
      </c>
      <c r="D141" s="20">
        <f>D135</f>
        <v>0</v>
      </c>
    </row>
    <row r="142" spans="1:4" ht="16.5" thickBot="1" x14ac:dyDescent="0.3">
      <c r="A142" s="71" t="s">
        <v>13</v>
      </c>
      <c r="B142" s="84"/>
      <c r="C142" s="72"/>
      <c r="D142" s="21">
        <f>D140+D141</f>
        <v>533.03000000000009</v>
      </c>
    </row>
    <row r="143" spans="1:4" ht="12" customHeight="1" x14ac:dyDescent="0.25"/>
    <row r="144" spans="1:4" x14ac:dyDescent="0.25">
      <c r="A144" s="73" t="s">
        <v>93</v>
      </c>
      <c r="B144" s="73"/>
      <c r="C144" s="73"/>
      <c r="D144" s="73"/>
    </row>
    <row r="145" spans="1:6" ht="6" customHeight="1" thickBot="1" x14ac:dyDescent="0.3"/>
    <row r="146" spans="1:6" ht="16.5" thickBot="1" x14ac:dyDescent="0.3">
      <c r="A146" s="13">
        <v>5</v>
      </c>
      <c r="B146" s="71" t="s">
        <v>94</v>
      </c>
      <c r="C146" s="72"/>
      <c r="D146" s="14" t="s">
        <v>2</v>
      </c>
    </row>
    <row r="147" spans="1:6" ht="16.5" thickBot="1" x14ac:dyDescent="0.3">
      <c r="A147" s="15" t="s">
        <v>3</v>
      </c>
      <c r="B147" s="82" t="s">
        <v>95</v>
      </c>
      <c r="C147" s="83"/>
      <c r="D147" s="17">
        <f>'Grupo 2 - Uniformes'!F13</f>
        <v>157.52712121212119</v>
      </c>
    </row>
    <row r="148" spans="1:6" ht="16.5" thickBot="1" x14ac:dyDescent="0.3">
      <c r="A148" s="15" t="s">
        <v>5</v>
      </c>
      <c r="B148" s="82" t="s">
        <v>96</v>
      </c>
      <c r="C148" s="83">
        <v>0</v>
      </c>
      <c r="D148" s="17">
        <v>0</v>
      </c>
    </row>
    <row r="149" spans="1:6" ht="16.5" thickBot="1" x14ac:dyDescent="0.3">
      <c r="A149" s="15" t="s">
        <v>7</v>
      </c>
      <c r="B149" s="82" t="s">
        <v>97</v>
      </c>
      <c r="C149" s="83">
        <v>0</v>
      </c>
      <c r="D149" s="17">
        <v>0</v>
      </c>
    </row>
    <row r="150" spans="1:6" ht="16.5" thickBot="1" x14ac:dyDescent="0.3">
      <c r="A150" s="71" t="s">
        <v>35</v>
      </c>
      <c r="B150" s="84"/>
      <c r="C150" s="72"/>
      <c r="D150" s="18">
        <f>SUM(D147:D149)</f>
        <v>157.52712121212119</v>
      </c>
    </row>
    <row r="151" spans="1:6" ht="12" customHeight="1" x14ac:dyDescent="0.25"/>
    <row r="152" spans="1:6" x14ac:dyDescent="0.25">
      <c r="A152" s="73" t="s">
        <v>98</v>
      </c>
      <c r="B152" s="73"/>
      <c r="C152" s="73"/>
      <c r="D152" s="73"/>
    </row>
    <row r="153" spans="1:6" ht="6" customHeight="1" thickBot="1" x14ac:dyDescent="0.3"/>
    <row r="154" spans="1:6" ht="16.5" thickBot="1" x14ac:dyDescent="0.3">
      <c r="A154" s="13">
        <v>6</v>
      </c>
      <c r="B154" s="28" t="s">
        <v>99</v>
      </c>
      <c r="C154" s="14" t="s">
        <v>22</v>
      </c>
      <c r="D154" s="14" t="s">
        <v>2</v>
      </c>
    </row>
    <row r="155" spans="1:6" ht="16.5" thickBot="1" x14ac:dyDescent="0.3">
      <c r="A155" s="15" t="s">
        <v>3</v>
      </c>
      <c r="B155" s="16" t="s">
        <v>100</v>
      </c>
      <c r="C155" s="29">
        <v>9.4999999999999998E-3</v>
      </c>
      <c r="D155" s="17">
        <f>ROUND(D174*C155,2)</f>
        <v>69.069999999999993</v>
      </c>
      <c r="F155" s="59">
        <f>Consolidação!I10</f>
        <v>1429284</v>
      </c>
    </row>
    <row r="156" spans="1:6" ht="16.5" thickBot="1" x14ac:dyDescent="0.3">
      <c r="A156" s="15" t="s">
        <v>5</v>
      </c>
      <c r="B156" s="16" t="s">
        <v>101</v>
      </c>
      <c r="C156" s="29">
        <v>9.1999999999999998E-3</v>
      </c>
      <c r="D156" s="17">
        <f>ROUND((D174+D155)*C156,2)</f>
        <v>67.52</v>
      </c>
      <c r="F156" s="59">
        <f>Consolidação!K10</f>
        <v>0</v>
      </c>
    </row>
    <row r="157" spans="1:6" ht="16.5" thickBot="1" x14ac:dyDescent="0.3">
      <c r="A157" s="74" t="s">
        <v>7</v>
      </c>
      <c r="B157" s="16" t="s">
        <v>102</v>
      </c>
      <c r="C157" s="29">
        <f>C158+C161+C162</f>
        <v>7.5200000000000003E-2</v>
      </c>
      <c r="D157" s="17">
        <f>D158+D161+D162</f>
        <v>602.29</v>
      </c>
    </row>
    <row r="158" spans="1:6" ht="16.5" thickBot="1" x14ac:dyDescent="0.3">
      <c r="A158" s="75"/>
      <c r="B158" s="16" t="s">
        <v>103</v>
      </c>
      <c r="C158" s="29">
        <f>C159+C160</f>
        <v>2.52E-2</v>
      </c>
      <c r="D158" s="17">
        <f>D159+D160</f>
        <v>201.82999999999998</v>
      </c>
    </row>
    <row r="159" spans="1:6" ht="16.5" thickBot="1" x14ac:dyDescent="0.3">
      <c r="A159" s="75"/>
      <c r="B159" s="16" t="s">
        <v>104</v>
      </c>
      <c r="C159" s="29">
        <v>4.4999999999999997E-3</v>
      </c>
      <c r="D159" s="17">
        <f>ROUND((($D$174+$D$155+$D$156)/(1-$C$157))*C159,2)</f>
        <v>36.04</v>
      </c>
    </row>
    <row r="160" spans="1:6" ht="16.5" thickBot="1" x14ac:dyDescent="0.3">
      <c r="A160" s="75"/>
      <c r="B160" s="16" t="s">
        <v>105</v>
      </c>
      <c r="C160" s="29">
        <v>2.07E-2</v>
      </c>
      <c r="D160" s="17">
        <f>ROUND((($D$174+$D$155+$D$156)/(1-$C$157))*C160,2)</f>
        <v>165.79</v>
      </c>
    </row>
    <row r="161" spans="1:6" ht="16.5" thickBot="1" x14ac:dyDescent="0.3">
      <c r="A161" s="75"/>
      <c r="B161" s="16" t="s">
        <v>106</v>
      </c>
      <c r="C161" s="29">
        <v>0</v>
      </c>
      <c r="D161" s="17">
        <f>ROUND((($D$174+$D$155+$D$156)/(1-$C$157))*C161,2)</f>
        <v>0</v>
      </c>
    </row>
    <row r="162" spans="1:6" ht="16.5" thickBot="1" x14ac:dyDescent="0.3">
      <c r="A162" s="75"/>
      <c r="B162" s="16" t="s">
        <v>107</v>
      </c>
      <c r="C162" s="29">
        <f>C163</f>
        <v>0.05</v>
      </c>
      <c r="D162" s="17">
        <f>D163</f>
        <v>400.46</v>
      </c>
    </row>
    <row r="163" spans="1:6" ht="16.5" thickBot="1" x14ac:dyDescent="0.3">
      <c r="A163" s="76"/>
      <c r="B163" s="16" t="s">
        <v>108</v>
      </c>
      <c r="C163" s="29">
        <v>0.05</v>
      </c>
      <c r="D163" s="17">
        <f>ROUND((($D$174+$D$155+$D$156)/(1-$C$157))*C163,2)</f>
        <v>400.46</v>
      </c>
    </row>
    <row r="164" spans="1:6" ht="16.5" thickBot="1" x14ac:dyDescent="0.3">
      <c r="A164" s="71" t="s">
        <v>35</v>
      </c>
      <c r="B164" s="72"/>
      <c r="C164" s="30">
        <f>C155+C156+C157</f>
        <v>9.3900000000000011E-2</v>
      </c>
      <c r="D164" s="18">
        <f>D155+D156+D157</f>
        <v>738.87999999999988</v>
      </c>
    </row>
    <row r="165" spans="1:6" ht="12" customHeight="1" x14ac:dyDescent="0.25">
      <c r="F165" s="31"/>
    </row>
    <row r="166" spans="1:6" x14ac:dyDescent="0.25">
      <c r="A166" s="73" t="s">
        <v>172</v>
      </c>
      <c r="B166" s="73"/>
      <c r="C166" s="73"/>
      <c r="D166" s="73"/>
    </row>
    <row r="167" spans="1:6" ht="6" customHeight="1" thickBot="1" x14ac:dyDescent="0.3"/>
    <row r="168" spans="1:6" ht="16.5" thickBot="1" x14ac:dyDescent="0.3">
      <c r="A168" s="13"/>
      <c r="B168" s="71" t="s">
        <v>109</v>
      </c>
      <c r="C168" s="72"/>
      <c r="D168" s="14" t="s">
        <v>2</v>
      </c>
    </row>
    <row r="169" spans="1:6" ht="16.5" thickBot="1" x14ac:dyDescent="0.3">
      <c r="A169" s="32" t="s">
        <v>3</v>
      </c>
      <c r="B169" s="82" t="s">
        <v>0</v>
      </c>
      <c r="C169" s="83"/>
      <c r="D169" s="20">
        <f>D27</f>
        <v>3143.76</v>
      </c>
    </row>
    <row r="170" spans="1:6" ht="16.5" thickBot="1" x14ac:dyDescent="0.3">
      <c r="A170" s="32" t="s">
        <v>5</v>
      </c>
      <c r="B170" s="82" t="s">
        <v>14</v>
      </c>
      <c r="C170" s="83">
        <f>C78</f>
        <v>0</v>
      </c>
      <c r="D170" s="20">
        <f>D78</f>
        <v>2856.4300000000003</v>
      </c>
    </row>
    <row r="171" spans="1:6" ht="16.5" thickBot="1" x14ac:dyDescent="0.3">
      <c r="A171" s="32" t="s">
        <v>7</v>
      </c>
      <c r="B171" s="82" t="s">
        <v>110</v>
      </c>
      <c r="C171" s="83">
        <f>C110</f>
        <v>0</v>
      </c>
      <c r="D171" s="20">
        <f>D110</f>
        <v>579.66096400000004</v>
      </c>
    </row>
    <row r="172" spans="1:6" ht="16.5" thickBot="1" x14ac:dyDescent="0.3">
      <c r="A172" s="32" t="s">
        <v>9</v>
      </c>
      <c r="B172" s="82" t="s">
        <v>67</v>
      </c>
      <c r="C172" s="83">
        <f>C142</f>
        <v>0</v>
      </c>
      <c r="D172" s="20">
        <f>D142</f>
        <v>533.03000000000009</v>
      </c>
    </row>
    <row r="173" spans="1:6" ht="16.5" thickBot="1" x14ac:dyDescent="0.3">
      <c r="A173" s="32" t="s">
        <v>11</v>
      </c>
      <c r="B173" s="82" t="s">
        <v>93</v>
      </c>
      <c r="C173" s="83">
        <f>C150</f>
        <v>0</v>
      </c>
      <c r="D173" s="17">
        <f>D150</f>
        <v>157.52712121212119</v>
      </c>
    </row>
    <row r="174" spans="1:6" ht="16.5" customHeight="1" thickBot="1" x14ac:dyDescent="0.3">
      <c r="A174" s="71" t="s">
        <v>176</v>
      </c>
      <c r="B174" s="84"/>
      <c r="C174" s="72"/>
      <c r="D174" s="21">
        <f>SUM(D169:D173)</f>
        <v>7270.4080852121215</v>
      </c>
    </row>
    <row r="175" spans="1:6" ht="16.5" thickBot="1" x14ac:dyDescent="0.3">
      <c r="A175" s="32" t="s">
        <v>28</v>
      </c>
      <c r="B175" s="82" t="s">
        <v>111</v>
      </c>
      <c r="C175" s="83">
        <f>D164</f>
        <v>738.87999999999988</v>
      </c>
      <c r="D175" s="20">
        <f>D164</f>
        <v>738.87999999999988</v>
      </c>
    </row>
    <row r="176" spans="1:6" ht="16.5" customHeight="1" thickBot="1" x14ac:dyDescent="0.3">
      <c r="A176" s="71" t="s">
        <v>112</v>
      </c>
      <c r="B176" s="84"/>
      <c r="C176" s="72"/>
      <c r="D176" s="21">
        <f>D174+D175</f>
        <v>8009.2880852121216</v>
      </c>
    </row>
  </sheetData>
  <mergeCells count="107">
    <mergeCell ref="A174:C174"/>
    <mergeCell ref="B175:C175"/>
    <mergeCell ref="A176:C176"/>
    <mergeCell ref="B169:C169"/>
    <mergeCell ref="B170:C170"/>
    <mergeCell ref="B171:C171"/>
    <mergeCell ref="B172:C172"/>
    <mergeCell ref="B173:C173"/>
    <mergeCell ref="A150:C150"/>
    <mergeCell ref="A152:D152"/>
    <mergeCell ref="A166:D166"/>
    <mergeCell ref="B168:C168"/>
    <mergeCell ref="A144:D144"/>
    <mergeCell ref="B146:C146"/>
    <mergeCell ref="B147:C147"/>
    <mergeCell ref="B148:C148"/>
    <mergeCell ref="B149:C149"/>
    <mergeCell ref="A137:D137"/>
    <mergeCell ref="B139:C139"/>
    <mergeCell ref="B140:C140"/>
    <mergeCell ref="B141:C141"/>
    <mergeCell ref="A142:C142"/>
    <mergeCell ref="A129:C129"/>
    <mergeCell ref="A131:D131"/>
    <mergeCell ref="B133:C133"/>
    <mergeCell ref="B134:C134"/>
    <mergeCell ref="A135:C135"/>
    <mergeCell ref="B107:C107"/>
    <mergeCell ref="B108:C108"/>
    <mergeCell ref="B109:C109"/>
    <mergeCell ref="A110:C110"/>
    <mergeCell ref="A112:D112"/>
    <mergeCell ref="B100:C100"/>
    <mergeCell ref="A101:C101"/>
    <mergeCell ref="A102:C102"/>
    <mergeCell ref="A104:D104"/>
    <mergeCell ref="B106:C106"/>
    <mergeCell ref="A82:D82"/>
    <mergeCell ref="B84:C84"/>
    <mergeCell ref="B85:C85"/>
    <mergeCell ref="B86:C86"/>
    <mergeCell ref="A87:C87"/>
    <mergeCell ref="A89:D89"/>
    <mergeCell ref="B91:C91"/>
    <mergeCell ref="B92:C92"/>
    <mergeCell ref="B93:C93"/>
    <mergeCell ref="A94:C94"/>
    <mergeCell ref="A96:D96"/>
    <mergeCell ref="B98:C98"/>
    <mergeCell ref="B99:C99"/>
    <mergeCell ref="A78:C78"/>
    <mergeCell ref="A80:D80"/>
    <mergeCell ref="A31:D31"/>
    <mergeCell ref="B33:C33"/>
    <mergeCell ref="B34:C34"/>
    <mergeCell ref="B35:C35"/>
    <mergeCell ref="A36:C36"/>
    <mergeCell ref="A50:B50"/>
    <mergeCell ref="A58:A60"/>
    <mergeCell ref="A61:A63"/>
    <mergeCell ref="A64:A66"/>
    <mergeCell ref="A67:A69"/>
    <mergeCell ref="A70:C70"/>
    <mergeCell ref="A72:D72"/>
    <mergeCell ref="B74:C74"/>
    <mergeCell ref="A14:B14"/>
    <mergeCell ref="C14:D14"/>
    <mergeCell ref="A15:B15"/>
    <mergeCell ref="C15:D15"/>
    <mergeCell ref="A16:B16"/>
    <mergeCell ref="C16:D16"/>
    <mergeCell ref="B75:C75"/>
    <mergeCell ref="B76:C76"/>
    <mergeCell ref="B77:C77"/>
    <mergeCell ref="A6:B6"/>
    <mergeCell ref="C6:D6"/>
    <mergeCell ref="A7:B7"/>
    <mergeCell ref="C7:D7"/>
    <mergeCell ref="A9:D9"/>
    <mergeCell ref="A11:B11"/>
    <mergeCell ref="C11:D11"/>
    <mergeCell ref="A13:B13"/>
    <mergeCell ref="C13:D13"/>
    <mergeCell ref="A1:D1"/>
    <mergeCell ref="A164:B164"/>
    <mergeCell ref="A3:D3"/>
    <mergeCell ref="A157:A163"/>
    <mergeCell ref="A114:C114"/>
    <mergeCell ref="A17:B17"/>
    <mergeCell ref="C17:D17"/>
    <mergeCell ref="A38:D38"/>
    <mergeCell ref="A48:B48"/>
    <mergeCell ref="A19:D19"/>
    <mergeCell ref="B21:C21"/>
    <mergeCell ref="B22:C22"/>
    <mergeCell ref="B23:C23"/>
    <mergeCell ref="A55:A57"/>
    <mergeCell ref="A52:D52"/>
    <mergeCell ref="B24:C24"/>
    <mergeCell ref="B25:C25"/>
    <mergeCell ref="B26:C26"/>
    <mergeCell ref="A27:C27"/>
    <mergeCell ref="A29:D29"/>
    <mergeCell ref="A12:B12"/>
    <mergeCell ref="C12:D12"/>
    <mergeCell ref="A5:B5"/>
    <mergeCell ref="C5:D5"/>
  </mergeCells>
  <pageMargins left="0.511811024" right="0.511811024" top="0.78740157499999996" bottom="0.78740157499999996" header="0.31496062000000002" footer="0.31496062000000002"/>
  <pageSetup paperSize="9" scale="6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16"/>
  <sheetViews>
    <sheetView topLeftCell="A91" workbookViewId="0">
      <selection activeCell="C96" sqref="C96"/>
    </sheetView>
  </sheetViews>
  <sheetFormatPr defaultColWidth="9.140625" defaultRowHeight="15.75" x14ac:dyDescent="0.25"/>
  <cols>
    <col min="1" max="1" width="9.140625" style="10"/>
    <col min="2" max="2" width="72.140625" style="10" customWidth="1"/>
    <col min="3" max="3" width="22.85546875" style="10" customWidth="1"/>
    <col min="4" max="4" width="17" style="10" customWidth="1"/>
    <col min="5" max="5" width="19" style="10" bestFit="1" customWidth="1"/>
    <col min="6" max="6" width="21.5703125" style="10" bestFit="1" customWidth="1"/>
    <col min="7" max="7" width="12" style="10" customWidth="1"/>
    <col min="8" max="8" width="15.140625" style="10" customWidth="1"/>
    <col min="9" max="16384" width="9.140625" style="10"/>
  </cols>
  <sheetData>
    <row r="1" spans="1:6" x14ac:dyDescent="0.25">
      <c r="A1" s="60" t="s">
        <v>188</v>
      </c>
      <c r="B1" s="60"/>
      <c r="C1" s="60"/>
      <c r="D1" s="60"/>
      <c r="E1" s="60"/>
      <c r="F1" s="60"/>
    </row>
    <row r="2" spans="1:6" ht="12" customHeight="1" x14ac:dyDescent="0.25"/>
    <row r="3" spans="1:6" x14ac:dyDescent="0.25">
      <c r="A3" s="73" t="s">
        <v>0</v>
      </c>
      <c r="B3" s="73"/>
      <c r="C3" s="73"/>
      <c r="D3" s="73"/>
      <c r="E3" s="73"/>
      <c r="F3" s="73"/>
    </row>
    <row r="4" spans="1:6" ht="6" customHeight="1" thickBot="1" x14ac:dyDescent="0.3">
      <c r="A4" s="33"/>
      <c r="B4" s="33"/>
      <c r="C4" s="33"/>
    </row>
    <row r="5" spans="1:6" ht="16.5" thickBot="1" x14ac:dyDescent="0.3">
      <c r="D5" s="92" t="s">
        <v>154</v>
      </c>
      <c r="E5" s="93"/>
      <c r="F5" s="90" t="s">
        <v>155</v>
      </c>
    </row>
    <row r="6" spans="1:6" ht="16.5" thickBot="1" x14ac:dyDescent="0.3">
      <c r="D6" s="42" t="s">
        <v>179</v>
      </c>
      <c r="E6" s="40" t="s">
        <v>180</v>
      </c>
      <c r="F6" s="96"/>
    </row>
    <row r="7" spans="1:6" ht="16.5" thickBot="1" x14ac:dyDescent="0.3">
      <c r="A7" s="13">
        <v>1</v>
      </c>
      <c r="B7" s="14" t="s">
        <v>1</v>
      </c>
      <c r="C7" s="14" t="s">
        <v>22</v>
      </c>
      <c r="D7" s="13" t="s">
        <v>2</v>
      </c>
      <c r="E7" s="13" t="s">
        <v>2</v>
      </c>
      <c r="F7" s="13" t="s">
        <v>2</v>
      </c>
    </row>
    <row r="8" spans="1:6" ht="16.5" thickBot="1" x14ac:dyDescent="0.3">
      <c r="A8" s="15" t="s">
        <v>3</v>
      </c>
      <c r="B8" s="16" t="s">
        <v>4</v>
      </c>
      <c r="C8" s="17" t="s">
        <v>156</v>
      </c>
      <c r="D8" s="17">
        <f>ROUND('Grupo 2 - Motorista'!D22/220,2)</f>
        <v>14.29</v>
      </c>
      <c r="E8" s="17">
        <f>ROUND('Grupo 2 - Motorista'!D22/220,2)</f>
        <v>14.29</v>
      </c>
      <c r="F8" s="17">
        <f>ROUND('Grupo 2 - Motorista'!D22/220,2)</f>
        <v>14.29</v>
      </c>
    </row>
    <row r="9" spans="1:6" ht="16.5" thickBot="1" x14ac:dyDescent="0.3">
      <c r="A9" s="15" t="s">
        <v>5</v>
      </c>
      <c r="B9" s="16" t="s">
        <v>181</v>
      </c>
      <c r="C9" s="41">
        <v>0.5</v>
      </c>
      <c r="D9" s="17">
        <f>ROUND(D8*C9,2)</f>
        <v>7.15</v>
      </c>
      <c r="E9" s="17">
        <f>ROUND(E8*C9,2)</f>
        <v>7.15</v>
      </c>
      <c r="F9" s="17">
        <f>ROUND(F8*C9,2)</f>
        <v>7.15</v>
      </c>
    </row>
    <row r="10" spans="1:6" ht="16.5" thickBot="1" x14ac:dyDescent="0.3">
      <c r="A10" s="43" t="s">
        <v>7</v>
      </c>
      <c r="B10" s="44" t="s">
        <v>10</v>
      </c>
      <c r="C10" s="45">
        <v>0.2</v>
      </c>
      <c r="D10" s="17">
        <v>0</v>
      </c>
      <c r="E10" s="17">
        <f>ROUND((E8+E9)*C10,2)</f>
        <v>4.29</v>
      </c>
      <c r="F10" s="17">
        <v>0</v>
      </c>
    </row>
    <row r="11" spans="1:6" ht="16.5" thickBot="1" x14ac:dyDescent="0.3">
      <c r="A11" s="15" t="s">
        <v>9</v>
      </c>
      <c r="B11" s="16" t="s">
        <v>153</v>
      </c>
      <c r="C11" s="41">
        <v>0.5</v>
      </c>
      <c r="D11" s="17">
        <v>0</v>
      </c>
      <c r="E11" s="17">
        <v>0</v>
      </c>
      <c r="F11" s="17">
        <f>ROUND(F8*C11,2)</f>
        <v>7.15</v>
      </c>
    </row>
    <row r="12" spans="1:6" ht="16.5" thickBot="1" x14ac:dyDescent="0.3">
      <c r="A12" s="71" t="s">
        <v>13</v>
      </c>
      <c r="B12" s="84"/>
      <c r="C12" s="72"/>
      <c r="D12" s="18">
        <f>SUM(D8:D11)</f>
        <v>21.439999999999998</v>
      </c>
      <c r="E12" s="18">
        <f>SUM(E8:E11)</f>
        <v>25.729999999999997</v>
      </c>
      <c r="F12" s="18">
        <f>SUM(F8:F11)</f>
        <v>28.589999999999996</v>
      </c>
    </row>
    <row r="14" spans="1:6" x14ac:dyDescent="0.25">
      <c r="A14" s="73" t="s">
        <v>157</v>
      </c>
      <c r="B14" s="73"/>
      <c r="C14" s="73"/>
      <c r="D14" s="73"/>
      <c r="E14" s="73"/>
      <c r="F14" s="73"/>
    </row>
    <row r="15" spans="1:6" ht="6" customHeight="1" x14ac:dyDescent="0.25">
      <c r="A15" s="19"/>
    </row>
    <row r="16" spans="1:6" x14ac:dyDescent="0.25">
      <c r="A16" s="77" t="s">
        <v>15</v>
      </c>
      <c r="B16" s="77"/>
      <c r="C16" s="77"/>
      <c r="D16" s="77"/>
      <c r="E16" s="77"/>
      <c r="F16" s="77"/>
    </row>
    <row r="17" spans="1:6" ht="6" customHeight="1" thickBot="1" x14ac:dyDescent="0.3"/>
    <row r="18" spans="1:6" ht="16.5" thickBot="1" x14ac:dyDescent="0.3">
      <c r="D18" s="92" t="s">
        <v>154</v>
      </c>
      <c r="E18" s="93"/>
      <c r="F18" s="90" t="s">
        <v>155</v>
      </c>
    </row>
    <row r="19" spans="1:6" ht="16.5" thickBot="1" x14ac:dyDescent="0.3">
      <c r="D19" s="42" t="s">
        <v>179</v>
      </c>
      <c r="E19" s="40" t="s">
        <v>180</v>
      </c>
      <c r="F19" s="91"/>
    </row>
    <row r="20" spans="1:6" ht="16.5" thickBot="1" x14ac:dyDescent="0.3">
      <c r="A20" s="13" t="s">
        <v>16</v>
      </c>
      <c r="B20" s="71" t="s">
        <v>46</v>
      </c>
      <c r="C20" s="72"/>
      <c r="D20" s="14" t="s">
        <v>2</v>
      </c>
      <c r="E20" s="14" t="s">
        <v>2</v>
      </c>
      <c r="F20" s="14" t="s">
        <v>2</v>
      </c>
    </row>
    <row r="21" spans="1:6" ht="16.5" thickBot="1" x14ac:dyDescent="0.3">
      <c r="A21" s="15" t="s">
        <v>3</v>
      </c>
      <c r="B21" s="82" t="s">
        <v>17</v>
      </c>
      <c r="C21" s="83"/>
      <c r="D21" s="20">
        <f>ROUND(D12*0.0833,2)</f>
        <v>1.79</v>
      </c>
      <c r="E21" s="20">
        <f>ROUND(E12*0.0833,2)</f>
        <v>2.14</v>
      </c>
      <c r="F21" s="20">
        <f>ROUND(F12*0.0833,2)</f>
        <v>2.38</v>
      </c>
    </row>
    <row r="22" spans="1:6" ht="16.5" thickBot="1" x14ac:dyDescent="0.3">
      <c r="A22" s="15" t="s">
        <v>5</v>
      </c>
      <c r="B22" s="82" t="s">
        <v>18</v>
      </c>
      <c r="C22" s="83">
        <f>ROUND(B12*0.0833*0.3333,2)</f>
        <v>0</v>
      </c>
      <c r="D22" s="20">
        <f>ROUND(D12*0.0833*0.3333,2)</f>
        <v>0.6</v>
      </c>
      <c r="E22" s="20">
        <f>ROUND(E12*0.0833*0.3333,2)</f>
        <v>0.71</v>
      </c>
      <c r="F22" s="20">
        <f>ROUND(F12*0.0833*0.3333,2)</f>
        <v>0.79</v>
      </c>
    </row>
    <row r="23" spans="1:6" ht="16.5" thickBot="1" x14ac:dyDescent="0.3">
      <c r="A23" s="71" t="s">
        <v>13</v>
      </c>
      <c r="B23" s="84"/>
      <c r="C23" s="72"/>
      <c r="D23" s="21">
        <f>D21+D22</f>
        <v>2.39</v>
      </c>
      <c r="E23" s="21">
        <f>E21+E22</f>
        <v>2.85</v>
      </c>
      <c r="F23" s="21">
        <f>F21+F22</f>
        <v>3.17</v>
      </c>
    </row>
    <row r="24" spans="1:6" ht="6" customHeight="1" x14ac:dyDescent="0.25"/>
    <row r="25" spans="1:6" ht="15.75" customHeight="1" x14ac:dyDescent="0.25">
      <c r="A25" s="81" t="s">
        <v>19</v>
      </c>
      <c r="B25" s="81"/>
      <c r="C25" s="81"/>
      <c r="D25" s="81"/>
      <c r="E25" s="81"/>
      <c r="F25" s="81"/>
    </row>
    <row r="26" spans="1:6" ht="6" customHeight="1" thickBot="1" x14ac:dyDescent="0.3"/>
    <row r="27" spans="1:6" ht="16.5" thickBot="1" x14ac:dyDescent="0.3">
      <c r="D27" s="92" t="s">
        <v>154</v>
      </c>
      <c r="E27" s="93"/>
      <c r="F27" s="90" t="s">
        <v>155</v>
      </c>
    </row>
    <row r="28" spans="1:6" ht="16.5" thickBot="1" x14ac:dyDescent="0.3">
      <c r="D28" s="42" t="s">
        <v>179</v>
      </c>
      <c r="E28" s="40" t="s">
        <v>180</v>
      </c>
      <c r="F28" s="91"/>
    </row>
    <row r="29" spans="1:6" ht="16.5" thickBot="1" x14ac:dyDescent="0.3">
      <c r="A29" s="13" t="s">
        <v>20</v>
      </c>
      <c r="B29" s="14" t="s">
        <v>21</v>
      </c>
      <c r="C29" s="14" t="s">
        <v>22</v>
      </c>
      <c r="D29" s="14" t="s">
        <v>2</v>
      </c>
      <c r="E29" s="14" t="s">
        <v>2</v>
      </c>
      <c r="F29" s="14" t="s">
        <v>2</v>
      </c>
    </row>
    <row r="30" spans="1:6" ht="16.5" thickBot="1" x14ac:dyDescent="0.3">
      <c r="A30" s="15" t="s">
        <v>3</v>
      </c>
      <c r="B30" s="16" t="s">
        <v>23</v>
      </c>
      <c r="C30" s="22">
        <v>0.2</v>
      </c>
      <c r="D30" s="17">
        <f>ROUND(($D$12+$D$23)*C30,2)</f>
        <v>4.7699999999999996</v>
      </c>
      <c r="E30" s="17">
        <f>ROUND(($E$12+$E$23)*C30,2)</f>
        <v>5.72</v>
      </c>
      <c r="F30" s="17">
        <f t="shared" ref="F30:F36" si="0">ROUND(($F$12+$F$23)*C30,2)</f>
        <v>6.35</v>
      </c>
    </row>
    <row r="31" spans="1:6" ht="16.5" thickBot="1" x14ac:dyDescent="0.3">
      <c r="A31" s="15" t="s">
        <v>5</v>
      </c>
      <c r="B31" s="16" t="s">
        <v>24</v>
      </c>
      <c r="C31" s="22">
        <v>2.5000000000000001E-2</v>
      </c>
      <c r="D31" s="17">
        <f t="shared" ref="D31:D36" si="1">ROUND(($D$12+$D$23)*C31,2)</f>
        <v>0.6</v>
      </c>
      <c r="E31" s="17">
        <f t="shared" ref="E31:E36" si="2">ROUND(($E$12+$E$23)*C31,2)</f>
        <v>0.71</v>
      </c>
      <c r="F31" s="17">
        <f t="shared" si="0"/>
        <v>0.79</v>
      </c>
    </row>
    <row r="32" spans="1:6" ht="16.5" thickBot="1" x14ac:dyDescent="0.3">
      <c r="A32" s="15" t="s">
        <v>7</v>
      </c>
      <c r="B32" s="16" t="s">
        <v>25</v>
      </c>
      <c r="C32" s="22">
        <v>1.4999999999999999E-2</v>
      </c>
      <c r="D32" s="17">
        <f t="shared" si="1"/>
        <v>0.36</v>
      </c>
      <c r="E32" s="17">
        <f t="shared" si="2"/>
        <v>0.43</v>
      </c>
      <c r="F32" s="17">
        <f t="shared" si="0"/>
        <v>0.48</v>
      </c>
    </row>
    <row r="33" spans="1:6" ht="16.5" thickBot="1" x14ac:dyDescent="0.3">
      <c r="A33" s="15" t="s">
        <v>9</v>
      </c>
      <c r="B33" s="16" t="s">
        <v>26</v>
      </c>
      <c r="C33" s="22">
        <v>1.4999999999999999E-2</v>
      </c>
      <c r="D33" s="17">
        <f t="shared" si="1"/>
        <v>0.36</v>
      </c>
      <c r="E33" s="17">
        <f t="shared" si="2"/>
        <v>0.43</v>
      </c>
      <c r="F33" s="17">
        <f t="shared" si="0"/>
        <v>0.48</v>
      </c>
    </row>
    <row r="34" spans="1:6" ht="16.5" thickBot="1" x14ac:dyDescent="0.3">
      <c r="A34" s="15" t="s">
        <v>11</v>
      </c>
      <c r="B34" s="16" t="s">
        <v>27</v>
      </c>
      <c r="C34" s="22">
        <v>0.01</v>
      </c>
      <c r="D34" s="17">
        <f t="shared" si="1"/>
        <v>0.24</v>
      </c>
      <c r="E34" s="17">
        <f t="shared" si="2"/>
        <v>0.28999999999999998</v>
      </c>
      <c r="F34" s="17">
        <f t="shared" si="0"/>
        <v>0.32</v>
      </c>
    </row>
    <row r="35" spans="1:6" ht="16.5" thickBot="1" x14ac:dyDescent="0.3">
      <c r="A35" s="15" t="s">
        <v>28</v>
      </c>
      <c r="B35" s="16" t="s">
        <v>29</v>
      </c>
      <c r="C35" s="22">
        <v>6.0000000000000001E-3</v>
      </c>
      <c r="D35" s="17">
        <f t="shared" si="1"/>
        <v>0.14000000000000001</v>
      </c>
      <c r="E35" s="17">
        <f t="shared" si="2"/>
        <v>0.17</v>
      </c>
      <c r="F35" s="17">
        <f t="shared" si="0"/>
        <v>0.19</v>
      </c>
    </row>
    <row r="36" spans="1:6" ht="16.5" thickBot="1" x14ac:dyDescent="0.3">
      <c r="A36" s="15" t="s">
        <v>30</v>
      </c>
      <c r="B36" s="16" t="s">
        <v>31</v>
      </c>
      <c r="C36" s="22">
        <v>2E-3</v>
      </c>
      <c r="D36" s="17">
        <f t="shared" si="1"/>
        <v>0.05</v>
      </c>
      <c r="E36" s="17">
        <f t="shared" si="2"/>
        <v>0.06</v>
      </c>
      <c r="F36" s="17">
        <f t="shared" si="0"/>
        <v>0.06</v>
      </c>
    </row>
    <row r="37" spans="1:6" ht="16.5" thickBot="1" x14ac:dyDescent="0.3">
      <c r="A37" s="71" t="s">
        <v>32</v>
      </c>
      <c r="B37" s="72"/>
      <c r="C37" s="23">
        <f>SUM(C30:C36)</f>
        <v>0.27300000000000002</v>
      </c>
      <c r="D37" s="18">
        <f>SUM(D30:D36)</f>
        <v>6.52</v>
      </c>
      <c r="E37" s="18">
        <f>SUM(E30:E36)</f>
        <v>7.8099999999999987</v>
      </c>
      <c r="F37" s="18">
        <f>SUM(F30:F36)</f>
        <v>8.67</v>
      </c>
    </row>
    <row r="38" spans="1:6" ht="16.5" thickBot="1" x14ac:dyDescent="0.3">
      <c r="A38" s="15" t="s">
        <v>33</v>
      </c>
      <c r="B38" s="16" t="s">
        <v>34</v>
      </c>
      <c r="C38" s="22">
        <v>0.08</v>
      </c>
      <c r="D38" s="17">
        <f>ROUND(($D$12+$D$23)*C38,2)</f>
        <v>1.91</v>
      </c>
      <c r="E38" s="17">
        <f>ROUND(($E$12+$E$23)*C38,2)</f>
        <v>2.29</v>
      </c>
      <c r="F38" s="17">
        <f>ROUND(($F$12+$F$23)*C38,2)</f>
        <v>2.54</v>
      </c>
    </row>
    <row r="39" spans="1:6" ht="16.5" thickBot="1" x14ac:dyDescent="0.3">
      <c r="A39" s="71" t="s">
        <v>35</v>
      </c>
      <c r="B39" s="72"/>
      <c r="C39" s="23">
        <f>C37+C38</f>
        <v>0.35300000000000004</v>
      </c>
      <c r="D39" s="18">
        <f>D37+D38</f>
        <v>8.43</v>
      </c>
      <c r="E39" s="18">
        <f>E37+E38</f>
        <v>10.099999999999998</v>
      </c>
      <c r="F39" s="18">
        <f>F37+F38</f>
        <v>11.21</v>
      </c>
    </row>
    <row r="40" spans="1:6" ht="6" customHeight="1" x14ac:dyDescent="0.25"/>
    <row r="41" spans="1:6" x14ac:dyDescent="0.25">
      <c r="A41" s="77" t="s">
        <v>44</v>
      </c>
      <c r="B41" s="77"/>
      <c r="C41" s="77"/>
      <c r="D41" s="77"/>
      <c r="E41" s="77"/>
      <c r="F41" s="77"/>
    </row>
    <row r="42" spans="1:6" ht="6" customHeight="1" thickBot="1" x14ac:dyDescent="0.3"/>
    <row r="43" spans="1:6" ht="16.5" thickBot="1" x14ac:dyDescent="0.3">
      <c r="D43" s="92" t="s">
        <v>154</v>
      </c>
      <c r="E43" s="93"/>
      <c r="F43" s="90" t="s">
        <v>155</v>
      </c>
    </row>
    <row r="44" spans="1:6" ht="16.5" thickBot="1" x14ac:dyDescent="0.3">
      <c r="D44" s="42" t="s">
        <v>179</v>
      </c>
      <c r="E44" s="40" t="s">
        <v>180</v>
      </c>
      <c r="F44" s="91"/>
    </row>
    <row r="45" spans="1:6" ht="16.5" thickBot="1" x14ac:dyDescent="0.3">
      <c r="A45" s="13">
        <v>2</v>
      </c>
      <c r="B45" s="94" t="s">
        <v>45</v>
      </c>
      <c r="C45" s="95"/>
      <c r="D45" s="14" t="s">
        <v>2</v>
      </c>
      <c r="E45" s="14" t="s">
        <v>2</v>
      </c>
      <c r="F45" s="14" t="s">
        <v>2</v>
      </c>
    </row>
    <row r="46" spans="1:6" ht="16.5" thickBot="1" x14ac:dyDescent="0.3">
      <c r="A46" s="15" t="s">
        <v>16</v>
      </c>
      <c r="B46" s="82" t="s">
        <v>46</v>
      </c>
      <c r="C46" s="83"/>
      <c r="D46" s="20">
        <f>D23</f>
        <v>2.39</v>
      </c>
      <c r="E46" s="20">
        <f>E23</f>
        <v>2.85</v>
      </c>
      <c r="F46" s="20">
        <f>F23</f>
        <v>3.17</v>
      </c>
    </row>
    <row r="47" spans="1:6" ht="16.5" thickBot="1" x14ac:dyDescent="0.3">
      <c r="A47" s="15" t="s">
        <v>20</v>
      </c>
      <c r="B47" s="82" t="s">
        <v>21</v>
      </c>
      <c r="C47" s="83">
        <f>D39</f>
        <v>8.43</v>
      </c>
      <c r="D47" s="20">
        <f>D39</f>
        <v>8.43</v>
      </c>
      <c r="E47" s="20">
        <f>E39</f>
        <v>10.099999999999998</v>
      </c>
      <c r="F47" s="20">
        <f>F39</f>
        <v>11.21</v>
      </c>
    </row>
    <row r="48" spans="1:6" ht="16.5" thickBot="1" x14ac:dyDescent="0.3">
      <c r="A48" s="71" t="s">
        <v>13</v>
      </c>
      <c r="B48" s="84"/>
      <c r="C48" s="72"/>
      <c r="D48" s="21">
        <f>SUM(D46:D47)</f>
        <v>10.82</v>
      </c>
      <c r="E48" s="21">
        <f>SUM(E46:E47)</f>
        <v>12.949999999999998</v>
      </c>
      <c r="F48" s="21">
        <f>SUM(F46:F47)</f>
        <v>14.38</v>
      </c>
    </row>
    <row r="49" spans="1:6" ht="12" customHeight="1" x14ac:dyDescent="0.25">
      <c r="A49" s="25"/>
    </row>
    <row r="50" spans="1:6" x14ac:dyDescent="0.25">
      <c r="A50" s="73" t="s">
        <v>47</v>
      </c>
      <c r="B50" s="73"/>
      <c r="C50" s="73"/>
      <c r="D50" s="73"/>
      <c r="E50" s="73"/>
      <c r="F50" s="73"/>
    </row>
    <row r="51" spans="1:6" ht="6" customHeight="1" x14ac:dyDescent="0.25"/>
    <row r="52" spans="1:6" x14ac:dyDescent="0.25">
      <c r="A52" s="77" t="s">
        <v>48</v>
      </c>
      <c r="B52" s="77"/>
      <c r="C52" s="77"/>
      <c r="D52" s="77"/>
      <c r="E52" s="77"/>
      <c r="F52" s="77"/>
    </row>
    <row r="53" spans="1:6" ht="6" customHeight="1" thickBot="1" x14ac:dyDescent="0.3"/>
    <row r="54" spans="1:6" ht="16.5" thickBot="1" x14ac:dyDescent="0.3">
      <c r="D54" s="92" t="s">
        <v>154</v>
      </c>
      <c r="E54" s="93"/>
      <c r="F54" s="90" t="s">
        <v>155</v>
      </c>
    </row>
    <row r="55" spans="1:6" ht="16.5" thickBot="1" x14ac:dyDescent="0.3">
      <c r="D55" s="42" t="s">
        <v>179</v>
      </c>
      <c r="E55" s="40" t="s">
        <v>180</v>
      </c>
      <c r="F55" s="91"/>
    </row>
    <row r="56" spans="1:6" ht="16.5" thickBot="1" x14ac:dyDescent="0.3">
      <c r="A56" s="13" t="s">
        <v>49</v>
      </c>
      <c r="B56" s="94" t="s">
        <v>50</v>
      </c>
      <c r="C56" s="95"/>
      <c r="D56" s="14" t="s">
        <v>2</v>
      </c>
      <c r="E56" s="14" t="s">
        <v>2</v>
      </c>
      <c r="F56" s="14" t="s">
        <v>2</v>
      </c>
    </row>
    <row r="57" spans="1:6" ht="16.5" thickBot="1" x14ac:dyDescent="0.3">
      <c r="A57" s="15" t="s">
        <v>3</v>
      </c>
      <c r="B57" s="82" t="s">
        <v>50</v>
      </c>
      <c r="C57" s="83"/>
      <c r="D57" s="20">
        <f>ROUND(((D12+D48-D38)/12)*0.97*0.5,2)</f>
        <v>1.23</v>
      </c>
      <c r="E57" s="20">
        <f>ROUND(((E12+E48-E38)/12)*0.97*0.5,2)</f>
        <v>1.47</v>
      </c>
      <c r="F57" s="20">
        <f>ROUND(((F12+F48-F38)/12)*0.97*0.5,2)</f>
        <v>1.63</v>
      </c>
    </row>
    <row r="58" spans="1:6" ht="16.5" thickBot="1" x14ac:dyDescent="0.3">
      <c r="A58" s="15" t="s">
        <v>5</v>
      </c>
      <c r="B58" s="82" t="s">
        <v>51</v>
      </c>
      <c r="C58" s="83"/>
      <c r="D58" s="20">
        <f>ROUND((D12+D23)*0.08*0.4*0.97*0.5,2)</f>
        <v>0.37</v>
      </c>
      <c r="E58" s="20">
        <f>ROUND((E12+E23)*0.08*0.4*0.97*0.5,2)</f>
        <v>0.44</v>
      </c>
      <c r="F58" s="20">
        <f>ROUND((F12+F23)*0.08*0.4*0.97*0.5,2)</f>
        <v>0.49</v>
      </c>
    </row>
    <row r="59" spans="1:6" ht="16.5" thickBot="1" x14ac:dyDescent="0.3">
      <c r="A59" s="71" t="s">
        <v>13</v>
      </c>
      <c r="B59" s="84"/>
      <c r="C59" s="72"/>
      <c r="D59" s="21">
        <f>D57+D58</f>
        <v>1.6</v>
      </c>
      <c r="E59" s="21">
        <f>E57+E58</f>
        <v>1.91</v>
      </c>
      <c r="F59" s="21">
        <f>F57+F58</f>
        <v>2.12</v>
      </c>
    </row>
    <row r="60" spans="1:6" ht="6" customHeight="1" x14ac:dyDescent="0.25"/>
    <row r="61" spans="1:6" x14ac:dyDescent="0.25">
      <c r="A61" s="77" t="s">
        <v>52</v>
      </c>
      <c r="B61" s="77"/>
      <c r="C61" s="77"/>
      <c r="D61" s="77"/>
      <c r="E61" s="77"/>
      <c r="F61" s="77"/>
    </row>
    <row r="62" spans="1:6" ht="6" customHeight="1" thickBot="1" x14ac:dyDescent="0.3"/>
    <row r="63" spans="1:6" ht="16.5" thickBot="1" x14ac:dyDescent="0.3">
      <c r="D63" s="92" t="s">
        <v>154</v>
      </c>
      <c r="E63" s="93"/>
      <c r="F63" s="90" t="s">
        <v>155</v>
      </c>
    </row>
    <row r="64" spans="1:6" ht="16.5" thickBot="1" x14ac:dyDescent="0.3">
      <c r="D64" s="42" t="s">
        <v>179</v>
      </c>
      <c r="E64" s="40" t="s">
        <v>180</v>
      </c>
      <c r="F64" s="91"/>
    </row>
    <row r="65" spans="1:6" ht="16.5" thickBot="1" x14ac:dyDescent="0.3">
      <c r="A65" s="13" t="s">
        <v>53</v>
      </c>
      <c r="B65" s="94" t="s">
        <v>54</v>
      </c>
      <c r="C65" s="95"/>
      <c r="D65" s="14" t="s">
        <v>2</v>
      </c>
      <c r="E65" s="14" t="s">
        <v>2</v>
      </c>
      <c r="F65" s="14" t="s">
        <v>2</v>
      </c>
    </row>
    <row r="66" spans="1:6" ht="16.5" thickBot="1" x14ac:dyDescent="0.3">
      <c r="A66" s="15" t="s">
        <v>3</v>
      </c>
      <c r="B66" s="82" t="s">
        <v>54</v>
      </c>
      <c r="C66" s="83"/>
      <c r="D66" s="20">
        <f>ROUND(((D12+D48)/12)*0.97*0.5,2)</f>
        <v>1.3</v>
      </c>
      <c r="E66" s="20">
        <f>ROUND(((E12+E48)/12)*0.97*0.5,2)</f>
        <v>1.56</v>
      </c>
      <c r="F66" s="20">
        <f>ROUND(((F12+F48)/12)*0.97*0.5,2)</f>
        <v>1.74</v>
      </c>
    </row>
    <row r="67" spans="1:6" ht="16.5" thickBot="1" x14ac:dyDescent="0.3">
      <c r="A67" s="15" t="s">
        <v>5</v>
      </c>
      <c r="B67" s="82" t="s">
        <v>55</v>
      </c>
      <c r="C67" s="83"/>
      <c r="D67" s="20">
        <f>ROUND((D12+D23)*0.08*0.4*0.97*0.5,2)</f>
        <v>0.37</v>
      </c>
      <c r="E67" s="20">
        <f>ROUND((E12+E23)*0.08*0.4*0.97*0.5,2)</f>
        <v>0.44</v>
      </c>
      <c r="F67" s="20">
        <f>ROUND((F12+F23)*0.08*0.4*0.97*0.5,2)</f>
        <v>0.49</v>
      </c>
    </row>
    <row r="68" spans="1:6" ht="16.5" thickBot="1" x14ac:dyDescent="0.3">
      <c r="A68" s="71" t="s">
        <v>13</v>
      </c>
      <c r="B68" s="84"/>
      <c r="C68" s="72"/>
      <c r="D68" s="21">
        <f>D66+D67</f>
        <v>1.67</v>
      </c>
      <c r="E68" s="21">
        <f>E66+E67</f>
        <v>2</v>
      </c>
      <c r="F68" s="21">
        <f>F66+F67</f>
        <v>2.23</v>
      </c>
    </row>
    <row r="69" spans="1:6" ht="6" customHeight="1" x14ac:dyDescent="0.25"/>
    <row r="70" spans="1:6" x14ac:dyDescent="0.25">
      <c r="A70" s="77" t="s">
        <v>56</v>
      </c>
      <c r="B70" s="77"/>
      <c r="C70" s="77"/>
      <c r="D70" s="77"/>
      <c r="E70" s="77"/>
      <c r="F70" s="77"/>
    </row>
    <row r="71" spans="1:6" ht="6" customHeight="1" thickBot="1" x14ac:dyDescent="0.3"/>
    <row r="72" spans="1:6" ht="16.5" thickBot="1" x14ac:dyDescent="0.3">
      <c r="D72" s="92" t="s">
        <v>154</v>
      </c>
      <c r="E72" s="93"/>
      <c r="F72" s="90" t="s">
        <v>155</v>
      </c>
    </row>
    <row r="73" spans="1:6" ht="16.5" thickBot="1" x14ac:dyDescent="0.3">
      <c r="D73" s="42" t="s">
        <v>179</v>
      </c>
      <c r="E73" s="40" t="s">
        <v>180</v>
      </c>
      <c r="F73" s="91"/>
    </row>
    <row r="74" spans="1:6" ht="16.5" thickBot="1" x14ac:dyDescent="0.3">
      <c r="A74" s="13" t="s">
        <v>66</v>
      </c>
      <c r="B74" s="94" t="s">
        <v>57</v>
      </c>
      <c r="C74" s="95"/>
      <c r="D74" s="14" t="s">
        <v>2</v>
      </c>
      <c r="E74" s="14" t="s">
        <v>2</v>
      </c>
      <c r="F74" s="14" t="s">
        <v>2</v>
      </c>
    </row>
    <row r="75" spans="1:6" ht="16.5" thickBot="1" x14ac:dyDescent="0.3">
      <c r="A75" s="15" t="s">
        <v>3</v>
      </c>
      <c r="B75" s="82" t="s">
        <v>58</v>
      </c>
      <c r="C75" s="83"/>
      <c r="D75" s="26">
        <f>-D59</f>
        <v>-1.6</v>
      </c>
      <c r="E75" s="26">
        <f>-E59</f>
        <v>-1.91</v>
      </c>
      <c r="F75" s="26">
        <f>-F59</f>
        <v>-2.12</v>
      </c>
    </row>
    <row r="76" spans="1:6" ht="16.5" thickBot="1" x14ac:dyDescent="0.3">
      <c r="A76" s="15" t="s">
        <v>5</v>
      </c>
      <c r="B76" s="82" t="s">
        <v>59</v>
      </c>
      <c r="C76" s="83"/>
      <c r="D76" s="26">
        <f>-D68</f>
        <v>-1.67</v>
      </c>
      <c r="E76" s="26">
        <f>-E68</f>
        <v>-2</v>
      </c>
      <c r="F76" s="26">
        <f>-F68</f>
        <v>-2.23</v>
      </c>
    </row>
    <row r="77" spans="1:6" ht="16.5" customHeight="1" thickBot="1" x14ac:dyDescent="0.3">
      <c r="A77" s="71" t="s">
        <v>60</v>
      </c>
      <c r="B77" s="84"/>
      <c r="C77" s="72"/>
      <c r="D77" s="27">
        <f>D75+D76</f>
        <v>-3.27</v>
      </c>
      <c r="E77" s="27">
        <f>E75+E76</f>
        <v>-3.91</v>
      </c>
      <c r="F77" s="27">
        <f>F75+F76</f>
        <v>-4.3499999999999996</v>
      </c>
    </row>
    <row r="78" spans="1:6" ht="16.5" customHeight="1" thickBot="1" x14ac:dyDescent="0.3">
      <c r="A78" s="71" t="s">
        <v>61</v>
      </c>
      <c r="B78" s="84"/>
      <c r="C78" s="72"/>
      <c r="D78" s="27">
        <f>D77*0</f>
        <v>0</v>
      </c>
      <c r="E78" s="27">
        <f>E77*0</f>
        <v>0</v>
      </c>
      <c r="F78" s="27">
        <f>F77*0</f>
        <v>0</v>
      </c>
    </row>
    <row r="79" spans="1:6" ht="6" customHeight="1" x14ac:dyDescent="0.25"/>
    <row r="80" spans="1:6" x14ac:dyDescent="0.25">
      <c r="A80" s="77" t="s">
        <v>62</v>
      </c>
      <c r="B80" s="77"/>
      <c r="C80" s="77"/>
      <c r="D80" s="77"/>
      <c r="E80" s="77"/>
      <c r="F80" s="77"/>
    </row>
    <row r="81" spans="1:6" ht="6" customHeight="1" thickBot="1" x14ac:dyDescent="0.3"/>
    <row r="82" spans="1:6" ht="16.5" thickBot="1" x14ac:dyDescent="0.3">
      <c r="D82" s="92" t="s">
        <v>154</v>
      </c>
      <c r="E82" s="93"/>
      <c r="F82" s="90" t="s">
        <v>155</v>
      </c>
    </row>
    <row r="83" spans="1:6" ht="16.5" thickBot="1" x14ac:dyDescent="0.3">
      <c r="D83" s="42" t="s">
        <v>179</v>
      </c>
      <c r="E83" s="40" t="s">
        <v>180</v>
      </c>
      <c r="F83" s="91"/>
    </row>
    <row r="84" spans="1:6" ht="16.5" thickBot="1" x14ac:dyDescent="0.3">
      <c r="A84" s="13">
        <v>3</v>
      </c>
      <c r="B84" s="94" t="s">
        <v>63</v>
      </c>
      <c r="C84" s="95"/>
      <c r="D84" s="14" t="s">
        <v>2</v>
      </c>
      <c r="E84" s="14" t="s">
        <v>2</v>
      </c>
      <c r="F84" s="14" t="s">
        <v>2</v>
      </c>
    </row>
    <row r="85" spans="1:6" ht="16.5" thickBot="1" x14ac:dyDescent="0.3">
      <c r="A85" s="15" t="s">
        <v>49</v>
      </c>
      <c r="B85" s="82" t="s">
        <v>64</v>
      </c>
      <c r="C85" s="83"/>
      <c r="D85" s="20">
        <f>D59</f>
        <v>1.6</v>
      </c>
      <c r="E85" s="20">
        <f>E59</f>
        <v>1.91</v>
      </c>
      <c r="F85" s="20">
        <f>F59</f>
        <v>2.12</v>
      </c>
    </row>
    <row r="86" spans="1:6" ht="16.5" thickBot="1" x14ac:dyDescent="0.3">
      <c r="A86" s="15" t="s">
        <v>53</v>
      </c>
      <c r="B86" s="82" t="s">
        <v>65</v>
      </c>
      <c r="C86" s="83">
        <f>C68</f>
        <v>0</v>
      </c>
      <c r="D86" s="20">
        <f>D68</f>
        <v>1.67</v>
      </c>
      <c r="E86" s="20">
        <f>E68</f>
        <v>2</v>
      </c>
      <c r="F86" s="20">
        <f>F68</f>
        <v>2.23</v>
      </c>
    </row>
    <row r="87" spans="1:6" ht="16.5" thickBot="1" x14ac:dyDescent="0.3">
      <c r="A87" s="15" t="s">
        <v>66</v>
      </c>
      <c r="B87" s="82" t="s">
        <v>61</v>
      </c>
      <c r="C87" s="83">
        <f>C78</f>
        <v>0</v>
      </c>
      <c r="D87" s="26">
        <f>D78</f>
        <v>0</v>
      </c>
      <c r="E87" s="26">
        <f>E78</f>
        <v>0</v>
      </c>
      <c r="F87" s="26">
        <f>F78</f>
        <v>0</v>
      </c>
    </row>
    <row r="88" spans="1:6" ht="16.5" thickBot="1" x14ac:dyDescent="0.3">
      <c r="A88" s="71" t="s">
        <v>13</v>
      </c>
      <c r="B88" s="84"/>
      <c r="C88" s="72"/>
      <c r="D88" s="21">
        <f>SUM(D85:D87)</f>
        <v>3.27</v>
      </c>
      <c r="E88" s="21">
        <f>SUM(E85:E87)</f>
        <v>3.91</v>
      </c>
      <c r="F88" s="21">
        <f>SUM(F85:F87)</f>
        <v>4.3499999999999996</v>
      </c>
    </row>
    <row r="89" spans="1:6" ht="12" customHeight="1" x14ac:dyDescent="0.25"/>
    <row r="90" spans="1:6" x14ac:dyDescent="0.25">
      <c r="A90" s="73" t="s">
        <v>173</v>
      </c>
      <c r="B90" s="73"/>
      <c r="C90" s="73"/>
      <c r="D90" s="73"/>
      <c r="E90" s="73"/>
      <c r="F90" s="73"/>
    </row>
    <row r="91" spans="1:6" ht="6" customHeight="1" thickBot="1" x14ac:dyDescent="0.3"/>
    <row r="92" spans="1:6" ht="16.5" thickBot="1" x14ac:dyDescent="0.3">
      <c r="D92" s="92" t="s">
        <v>154</v>
      </c>
      <c r="E92" s="93"/>
      <c r="F92" s="90" t="s">
        <v>155</v>
      </c>
    </row>
    <row r="93" spans="1:6" ht="16.5" thickBot="1" x14ac:dyDescent="0.3">
      <c r="D93" s="42" t="s">
        <v>179</v>
      </c>
      <c r="E93" s="40" t="s">
        <v>180</v>
      </c>
      <c r="F93" s="91"/>
    </row>
    <row r="94" spans="1:6" ht="16.5" thickBot="1" x14ac:dyDescent="0.3">
      <c r="A94" s="13">
        <v>6</v>
      </c>
      <c r="B94" s="28" t="s">
        <v>99</v>
      </c>
      <c r="C94" s="14" t="s">
        <v>22</v>
      </c>
      <c r="D94" s="14" t="s">
        <v>2</v>
      </c>
      <c r="E94" s="14" t="s">
        <v>2</v>
      </c>
      <c r="F94" s="14" t="s">
        <v>2</v>
      </c>
    </row>
    <row r="95" spans="1:6" ht="16.5" thickBot="1" x14ac:dyDescent="0.3">
      <c r="A95" s="15" t="s">
        <v>3</v>
      </c>
      <c r="B95" s="16" t="s">
        <v>100</v>
      </c>
      <c r="C95" s="29">
        <v>5.0000000000000001E-4</v>
      </c>
      <c r="D95" s="17">
        <f>ROUND(D114*C95,2)</f>
        <v>0.02</v>
      </c>
      <c r="E95" s="17">
        <f>ROUND(E114*C95,2)</f>
        <v>0.02</v>
      </c>
      <c r="F95" s="17">
        <f>ROUND(F114*C95,2)</f>
        <v>0.02</v>
      </c>
    </row>
    <row r="96" spans="1:6" ht="16.5" thickBot="1" x14ac:dyDescent="0.3">
      <c r="A96" s="15" t="s">
        <v>5</v>
      </c>
      <c r="B96" s="16" t="s">
        <v>101</v>
      </c>
      <c r="C96" s="29">
        <v>5.0000000000000001E-4</v>
      </c>
      <c r="D96" s="17">
        <f>ROUND((D114+D95)*C96,2)</f>
        <v>0.02</v>
      </c>
      <c r="E96" s="17">
        <f>ROUND((E114+E95)*C96,2)</f>
        <v>0.02</v>
      </c>
      <c r="F96" s="17">
        <f>ROUND((F114+F95)*C96,2)</f>
        <v>0.02</v>
      </c>
    </row>
    <row r="97" spans="1:8" ht="16.5" thickBot="1" x14ac:dyDescent="0.3">
      <c r="A97" s="74" t="s">
        <v>7</v>
      </c>
      <c r="B97" s="16" t="s">
        <v>102</v>
      </c>
      <c r="C97" s="29">
        <f>C98+C101+C102</f>
        <v>8.6499999999999994E-2</v>
      </c>
      <c r="D97" s="17">
        <f>D98+D101+D102</f>
        <v>3.37</v>
      </c>
      <c r="E97" s="17">
        <f>E98+E101+E102</f>
        <v>4.03</v>
      </c>
      <c r="F97" s="17">
        <f>F98+F101+F102</f>
        <v>4.49</v>
      </c>
    </row>
    <row r="98" spans="1:8" ht="16.5" thickBot="1" x14ac:dyDescent="0.3">
      <c r="A98" s="75"/>
      <c r="B98" s="16" t="s">
        <v>103</v>
      </c>
      <c r="C98" s="29">
        <f>C99+C100</f>
        <v>3.6499999999999998E-2</v>
      </c>
      <c r="D98" s="17">
        <f>D99+D100</f>
        <v>1.42</v>
      </c>
      <c r="E98" s="17">
        <f>E99+E100</f>
        <v>1.7</v>
      </c>
      <c r="F98" s="17">
        <f>F99+F100</f>
        <v>1.9000000000000001</v>
      </c>
    </row>
    <row r="99" spans="1:8" ht="16.5" thickBot="1" x14ac:dyDescent="0.3">
      <c r="A99" s="75"/>
      <c r="B99" s="16" t="s">
        <v>104</v>
      </c>
      <c r="C99" s="29">
        <f>'[1]MO - Motorista'!$P$51</f>
        <v>6.4999999999999997E-3</v>
      </c>
      <c r="D99" s="17">
        <f>ROUND((($D$114+$D$95+$D$96)/(1-$C$97))*C99,2)</f>
        <v>0.25</v>
      </c>
      <c r="E99" s="17">
        <f>ROUND((($E$114+$E$95+$E$96)/(1-$C$97))*C99,2)</f>
        <v>0.3</v>
      </c>
      <c r="F99" s="17">
        <f>ROUND((($F$114+$F$95+$F$96)/(1-$C$97))*C99,2)</f>
        <v>0.34</v>
      </c>
    </row>
    <row r="100" spans="1:8" ht="16.5" thickBot="1" x14ac:dyDescent="0.3">
      <c r="A100" s="75"/>
      <c r="B100" s="16" t="s">
        <v>105</v>
      </c>
      <c r="C100" s="29">
        <f>'[1]MO - Motorista'!$P$52</f>
        <v>0.03</v>
      </c>
      <c r="D100" s="17">
        <f>ROUND((($D$114+$D$95+$D$96)/(1-$C$97))*C100,2)</f>
        <v>1.17</v>
      </c>
      <c r="E100" s="17">
        <f>ROUND((($E$114+$E$95+$E$96)/(1-$C$97))*C100,2)</f>
        <v>1.4</v>
      </c>
      <c r="F100" s="17">
        <f>ROUND((($F$114+$F$95+$F$96)/(1-$C$97))*C100,2)</f>
        <v>1.56</v>
      </c>
    </row>
    <row r="101" spans="1:8" ht="16.5" thickBot="1" x14ac:dyDescent="0.3">
      <c r="A101" s="75"/>
      <c r="B101" s="16" t="s">
        <v>106</v>
      </c>
      <c r="C101" s="29">
        <v>0</v>
      </c>
      <c r="D101" s="17">
        <f>ROUND((($D$114+$D$95+$D$96)/(1-$C$97))*C101,2)</f>
        <v>0</v>
      </c>
      <c r="E101" s="17">
        <f>ROUND((($E$114+$E$95+$E$96)/(1-$C$97))*C101,2)</f>
        <v>0</v>
      </c>
      <c r="F101" s="17">
        <f>ROUND((($F$114+$F$95+$F$96)/(1-$C$97))*C101,2)</f>
        <v>0</v>
      </c>
    </row>
    <row r="102" spans="1:8" ht="16.5" thickBot="1" x14ac:dyDescent="0.3">
      <c r="A102" s="75"/>
      <c r="B102" s="16" t="s">
        <v>107</v>
      </c>
      <c r="C102" s="29">
        <f>C103</f>
        <v>0.05</v>
      </c>
      <c r="D102" s="17">
        <f>D103</f>
        <v>1.95</v>
      </c>
      <c r="E102" s="17">
        <f>E103</f>
        <v>2.33</v>
      </c>
      <c r="F102" s="17">
        <f>F103</f>
        <v>2.59</v>
      </c>
    </row>
    <row r="103" spans="1:8" ht="16.5" thickBot="1" x14ac:dyDescent="0.3">
      <c r="A103" s="76"/>
      <c r="B103" s="16" t="s">
        <v>108</v>
      </c>
      <c r="C103" s="29">
        <v>0.05</v>
      </c>
      <c r="D103" s="17">
        <f>ROUND((($D$114+$D$95+$D$96)/(1-$C$97))*C103,2)</f>
        <v>1.95</v>
      </c>
      <c r="E103" s="17">
        <f>ROUND((($E$114+$E$95+$E$96)/(1-$C$97))*C103,2)</f>
        <v>2.33</v>
      </c>
      <c r="F103" s="17">
        <f>ROUND((($F$114+$F$95+$F$96)/(1-$C$97))*C103,2)</f>
        <v>2.59</v>
      </c>
    </row>
    <row r="104" spans="1:8" ht="16.5" thickBot="1" x14ac:dyDescent="0.3">
      <c r="A104" s="71" t="s">
        <v>35</v>
      </c>
      <c r="B104" s="72"/>
      <c r="C104" s="30">
        <f>C95+C96+C97</f>
        <v>8.7499999999999994E-2</v>
      </c>
      <c r="D104" s="18">
        <f>D95+D96+D97</f>
        <v>3.41</v>
      </c>
      <c r="E104" s="18">
        <f>E95+E96+E97</f>
        <v>4.07</v>
      </c>
      <c r="F104" s="18">
        <f>F95+F96+F97</f>
        <v>4.53</v>
      </c>
    </row>
    <row r="105" spans="1:8" ht="12" customHeight="1" x14ac:dyDescent="0.25">
      <c r="H105" s="31"/>
    </row>
    <row r="106" spans="1:8" x14ac:dyDescent="0.25">
      <c r="A106" s="73" t="s">
        <v>174</v>
      </c>
      <c r="B106" s="73"/>
      <c r="C106" s="73"/>
      <c r="D106" s="73"/>
      <c r="E106" s="73"/>
      <c r="F106" s="73"/>
    </row>
    <row r="107" spans="1:8" ht="6" customHeight="1" thickBot="1" x14ac:dyDescent="0.3"/>
    <row r="108" spans="1:8" ht="16.5" thickBot="1" x14ac:dyDescent="0.3">
      <c r="D108" s="92" t="s">
        <v>154</v>
      </c>
      <c r="E108" s="93"/>
      <c r="F108" s="90" t="s">
        <v>155</v>
      </c>
    </row>
    <row r="109" spans="1:8" ht="16.5" thickBot="1" x14ac:dyDescent="0.3">
      <c r="D109" s="42" t="s">
        <v>179</v>
      </c>
      <c r="E109" s="40" t="s">
        <v>180</v>
      </c>
      <c r="F109" s="91"/>
    </row>
    <row r="110" spans="1:8" ht="16.5" thickBot="1" x14ac:dyDescent="0.3">
      <c r="A110" s="13"/>
      <c r="B110" s="94" t="s">
        <v>159</v>
      </c>
      <c r="C110" s="95"/>
      <c r="D110" s="14" t="s">
        <v>2</v>
      </c>
      <c r="E110" s="14" t="s">
        <v>2</v>
      </c>
      <c r="F110" s="14" t="s">
        <v>2</v>
      </c>
    </row>
    <row r="111" spans="1:8" ht="16.5" thickBot="1" x14ac:dyDescent="0.3">
      <c r="A111" s="32" t="s">
        <v>3</v>
      </c>
      <c r="B111" s="82" t="s">
        <v>0</v>
      </c>
      <c r="C111" s="83"/>
      <c r="D111" s="20">
        <f>D12</f>
        <v>21.439999999999998</v>
      </c>
      <c r="E111" s="20">
        <f>E12</f>
        <v>25.729999999999997</v>
      </c>
      <c r="F111" s="20">
        <f>F12</f>
        <v>28.589999999999996</v>
      </c>
    </row>
    <row r="112" spans="1:8" ht="16.5" thickBot="1" x14ac:dyDescent="0.3">
      <c r="A112" s="32" t="s">
        <v>5</v>
      </c>
      <c r="B112" s="82" t="s">
        <v>157</v>
      </c>
      <c r="C112" s="83">
        <f>C48</f>
        <v>0</v>
      </c>
      <c r="D112" s="20">
        <f>D48</f>
        <v>10.82</v>
      </c>
      <c r="E112" s="20">
        <f>E48</f>
        <v>12.949999999999998</v>
      </c>
      <c r="F112" s="20">
        <f>F48</f>
        <v>14.38</v>
      </c>
    </row>
    <row r="113" spans="1:6" ht="16.5" thickBot="1" x14ac:dyDescent="0.3">
      <c r="A113" s="32" t="s">
        <v>7</v>
      </c>
      <c r="B113" s="82" t="s">
        <v>110</v>
      </c>
      <c r="C113" s="83">
        <f>C88</f>
        <v>0</v>
      </c>
      <c r="D113" s="20">
        <f>D88</f>
        <v>3.27</v>
      </c>
      <c r="E113" s="20">
        <f>E88</f>
        <v>3.91</v>
      </c>
      <c r="F113" s="20">
        <f>F88</f>
        <v>4.3499999999999996</v>
      </c>
    </row>
    <row r="114" spans="1:6" ht="16.5" customHeight="1" thickBot="1" x14ac:dyDescent="0.3">
      <c r="A114" s="71" t="s">
        <v>177</v>
      </c>
      <c r="B114" s="84"/>
      <c r="C114" s="72"/>
      <c r="D114" s="21">
        <f>SUM(D111:D113)</f>
        <v>35.53</v>
      </c>
      <c r="E114" s="21">
        <f>SUM(E111:E113)</f>
        <v>42.589999999999989</v>
      </c>
      <c r="F114" s="21">
        <f>SUM(F111:F113)</f>
        <v>47.32</v>
      </c>
    </row>
    <row r="115" spans="1:6" ht="16.5" thickBot="1" x14ac:dyDescent="0.3">
      <c r="A115" s="32" t="s">
        <v>9</v>
      </c>
      <c r="B115" s="82" t="s">
        <v>175</v>
      </c>
      <c r="C115" s="83">
        <f>D104</f>
        <v>3.41</v>
      </c>
      <c r="D115" s="20">
        <f>D104</f>
        <v>3.41</v>
      </c>
      <c r="E115" s="20">
        <f>E104</f>
        <v>4.07</v>
      </c>
      <c r="F115" s="20">
        <f>F104</f>
        <v>4.53</v>
      </c>
    </row>
    <row r="116" spans="1:6" ht="16.5" customHeight="1" thickBot="1" x14ac:dyDescent="0.3">
      <c r="A116" s="71" t="s">
        <v>158</v>
      </c>
      <c r="B116" s="84"/>
      <c r="C116" s="72"/>
      <c r="D116" s="21">
        <f>D114+D115</f>
        <v>38.94</v>
      </c>
      <c r="E116" s="21">
        <f>E114+E115</f>
        <v>46.659999999999989</v>
      </c>
      <c r="F116" s="21">
        <f>F114+F115</f>
        <v>51.85</v>
      </c>
    </row>
  </sheetData>
  <mergeCells count="71">
    <mergeCell ref="A59:C59"/>
    <mergeCell ref="B21:C21"/>
    <mergeCell ref="B22:C22"/>
    <mergeCell ref="A23:C23"/>
    <mergeCell ref="A25:F25"/>
    <mergeCell ref="D27:E27"/>
    <mergeCell ref="F27:F28"/>
    <mergeCell ref="A37:B37"/>
    <mergeCell ref="A39:B39"/>
    <mergeCell ref="A41:F41"/>
    <mergeCell ref="F43:F44"/>
    <mergeCell ref="A50:F50"/>
    <mergeCell ref="B58:C58"/>
    <mergeCell ref="D43:E43"/>
    <mergeCell ref="B45:C45"/>
    <mergeCell ref="B46:C46"/>
    <mergeCell ref="B47:C47"/>
    <mergeCell ref="A48:C48"/>
    <mergeCell ref="A52:F52"/>
    <mergeCell ref="D54:E54"/>
    <mergeCell ref="F54:F55"/>
    <mergeCell ref="B56:C56"/>
    <mergeCell ref="B57:C57"/>
    <mergeCell ref="B85:C85"/>
    <mergeCell ref="B86:C86"/>
    <mergeCell ref="B87:C87"/>
    <mergeCell ref="A61:F61"/>
    <mergeCell ref="D63:E63"/>
    <mergeCell ref="F63:F64"/>
    <mergeCell ref="B65:C65"/>
    <mergeCell ref="A68:C68"/>
    <mergeCell ref="B66:C66"/>
    <mergeCell ref="B67:C67"/>
    <mergeCell ref="A70:F70"/>
    <mergeCell ref="D72:E72"/>
    <mergeCell ref="F72:F73"/>
    <mergeCell ref="B74:C74"/>
    <mergeCell ref="A88:C88"/>
    <mergeCell ref="B75:C75"/>
    <mergeCell ref="A78:C78"/>
    <mergeCell ref="A80:F80"/>
    <mergeCell ref="D82:E82"/>
    <mergeCell ref="F82:F83"/>
    <mergeCell ref="B84:C84"/>
    <mergeCell ref="A77:C77"/>
    <mergeCell ref="B76:C76"/>
    <mergeCell ref="A14:F14"/>
    <mergeCell ref="A16:F16"/>
    <mergeCell ref="D18:E18"/>
    <mergeCell ref="F18:F19"/>
    <mergeCell ref="B20:C20"/>
    <mergeCell ref="A1:F1"/>
    <mergeCell ref="A3:F3"/>
    <mergeCell ref="D5:E5"/>
    <mergeCell ref="F5:F6"/>
    <mergeCell ref="A12:C12"/>
    <mergeCell ref="A90:F90"/>
    <mergeCell ref="D92:E92"/>
    <mergeCell ref="A97:A103"/>
    <mergeCell ref="A104:B104"/>
    <mergeCell ref="A106:F106"/>
    <mergeCell ref="A114:C114"/>
    <mergeCell ref="B115:C115"/>
    <mergeCell ref="A116:C116"/>
    <mergeCell ref="F108:F109"/>
    <mergeCell ref="F92:F93"/>
    <mergeCell ref="D108:E108"/>
    <mergeCell ref="B110:C110"/>
    <mergeCell ref="B111:C111"/>
    <mergeCell ref="B112:C112"/>
    <mergeCell ref="B113:C11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5"/>
  <sheetViews>
    <sheetView topLeftCell="A7" workbookViewId="0">
      <selection activeCell="C27" sqref="C27"/>
    </sheetView>
  </sheetViews>
  <sheetFormatPr defaultColWidth="9.140625" defaultRowHeight="15.75" x14ac:dyDescent="0.25"/>
  <cols>
    <col min="1" max="1" width="9.140625" style="10"/>
    <col min="2" max="2" width="72.140625" style="10" customWidth="1"/>
    <col min="3" max="3" width="22.85546875" style="10" customWidth="1"/>
    <col min="4" max="4" width="17" style="10" customWidth="1"/>
    <col min="5" max="5" width="12" style="10" customWidth="1"/>
    <col min="6" max="6" width="15.140625" style="10" customWidth="1"/>
    <col min="7" max="16384" width="9.140625" style="10"/>
  </cols>
  <sheetData>
    <row r="1" spans="1:4" x14ac:dyDescent="0.25">
      <c r="A1" s="60" t="s">
        <v>197</v>
      </c>
      <c r="B1" s="60"/>
      <c r="C1" s="60"/>
      <c r="D1" s="60"/>
    </row>
    <row r="2" spans="1:4" ht="12" customHeight="1" x14ac:dyDescent="0.25"/>
    <row r="3" spans="1:4" x14ac:dyDescent="0.25">
      <c r="A3" s="73" t="s">
        <v>184</v>
      </c>
      <c r="B3" s="73"/>
      <c r="C3" s="73"/>
      <c r="D3" s="73"/>
    </row>
    <row r="4" spans="1:4" ht="6" customHeight="1" thickBot="1" x14ac:dyDescent="0.3"/>
    <row r="5" spans="1:4" ht="16.5" thickBot="1" x14ac:dyDescent="0.3">
      <c r="A5" s="13">
        <v>1</v>
      </c>
      <c r="B5" s="28" t="s">
        <v>160</v>
      </c>
      <c r="C5" s="14" t="s">
        <v>22</v>
      </c>
      <c r="D5" s="14" t="s">
        <v>2</v>
      </c>
    </row>
    <row r="6" spans="1:4" ht="16.5" thickBot="1" x14ac:dyDescent="0.3">
      <c r="A6" s="15" t="s">
        <v>3</v>
      </c>
      <c r="B6" s="16" t="s">
        <v>161</v>
      </c>
      <c r="C6" s="29" t="s">
        <v>156</v>
      </c>
      <c r="D6" s="17">
        <v>300</v>
      </c>
    </row>
    <row r="7" spans="1:4" ht="16.5" thickBot="1" x14ac:dyDescent="0.3">
      <c r="A7" s="13">
        <v>2</v>
      </c>
      <c r="B7" s="28" t="s">
        <v>99</v>
      </c>
      <c r="C7" s="14" t="s">
        <v>22</v>
      </c>
      <c r="D7" s="14" t="s">
        <v>2</v>
      </c>
    </row>
    <row r="8" spans="1:4" ht="16.5" thickBot="1" x14ac:dyDescent="0.3">
      <c r="A8" s="15" t="s">
        <v>3</v>
      </c>
      <c r="B8" s="16" t="s">
        <v>100</v>
      </c>
      <c r="C8" s="29">
        <v>5.0000000000000001E-4</v>
      </c>
      <c r="D8" s="17">
        <f>ROUND(D6*C8,2)</f>
        <v>0.15</v>
      </c>
    </row>
    <row r="9" spans="1:4" ht="16.5" thickBot="1" x14ac:dyDescent="0.3">
      <c r="A9" s="15" t="s">
        <v>5</v>
      </c>
      <c r="B9" s="16" t="s">
        <v>101</v>
      </c>
      <c r="C9" s="29">
        <v>5.0000000000000001E-4</v>
      </c>
      <c r="D9" s="17">
        <f>ROUND((D6+D8)*C9,2)</f>
        <v>0.15</v>
      </c>
    </row>
    <row r="10" spans="1:4" ht="16.5" thickBot="1" x14ac:dyDescent="0.3">
      <c r="A10" s="74" t="s">
        <v>7</v>
      </c>
      <c r="B10" s="16" t="s">
        <v>102</v>
      </c>
      <c r="C10" s="29">
        <f>C11+C14+C15</f>
        <v>8.6499999999999994E-2</v>
      </c>
      <c r="D10" s="17">
        <f>D11+D14+D15</f>
        <v>28.44</v>
      </c>
    </row>
    <row r="11" spans="1:4" ht="16.5" thickBot="1" x14ac:dyDescent="0.3">
      <c r="A11" s="75"/>
      <c r="B11" s="16" t="s">
        <v>103</v>
      </c>
      <c r="C11" s="29">
        <f>C12+C13</f>
        <v>3.6499999999999998E-2</v>
      </c>
      <c r="D11" s="17">
        <f>D12+D13</f>
        <v>12</v>
      </c>
    </row>
    <row r="12" spans="1:4" ht="16.5" thickBot="1" x14ac:dyDescent="0.3">
      <c r="A12" s="75"/>
      <c r="B12" s="16" t="s">
        <v>104</v>
      </c>
      <c r="C12" s="29">
        <f>'[1]MO - Motorista'!$P$51</f>
        <v>6.4999999999999997E-3</v>
      </c>
      <c r="D12" s="17">
        <f>ROUND((($D$6+$D$8+$D$9)/(1-$C$10))*C12,2)</f>
        <v>2.14</v>
      </c>
    </row>
    <row r="13" spans="1:4" ht="16.5" thickBot="1" x14ac:dyDescent="0.3">
      <c r="A13" s="75"/>
      <c r="B13" s="16" t="s">
        <v>105</v>
      </c>
      <c r="C13" s="29">
        <f>'[1]MO - Motorista'!$P$52</f>
        <v>0.03</v>
      </c>
      <c r="D13" s="17">
        <f>ROUND((($D$6+$D$8+$D$9)/(1-$C$10))*C13,2)</f>
        <v>9.86</v>
      </c>
    </row>
    <row r="14" spans="1:4" ht="16.5" thickBot="1" x14ac:dyDescent="0.3">
      <c r="A14" s="75"/>
      <c r="B14" s="16" t="s">
        <v>106</v>
      </c>
      <c r="C14" s="29">
        <v>0</v>
      </c>
      <c r="D14" s="17">
        <f>ROUND((($D$6+$D$8+$D$9)/(1-$C$10))*C14,2)</f>
        <v>0</v>
      </c>
    </row>
    <row r="15" spans="1:4" ht="16.5" thickBot="1" x14ac:dyDescent="0.3">
      <c r="A15" s="75"/>
      <c r="B15" s="16" t="s">
        <v>107</v>
      </c>
      <c r="C15" s="29">
        <f>C16</f>
        <v>0.05</v>
      </c>
      <c r="D15" s="17">
        <f>D16</f>
        <v>16.440000000000001</v>
      </c>
    </row>
    <row r="16" spans="1:4" ht="16.5" thickBot="1" x14ac:dyDescent="0.3">
      <c r="A16" s="76"/>
      <c r="B16" s="16" t="s">
        <v>108</v>
      </c>
      <c r="C16" s="29">
        <v>0.05</v>
      </c>
      <c r="D16" s="17">
        <f>ROUND((($D$6+$D$8+$D$9)/(1-$C$10))*C16,2)</f>
        <v>16.440000000000001</v>
      </c>
    </row>
    <row r="17" spans="1:6" ht="16.5" thickBot="1" x14ac:dyDescent="0.3">
      <c r="A17" s="71" t="s">
        <v>35</v>
      </c>
      <c r="B17" s="72"/>
      <c r="C17" s="30">
        <f>C8+C9+C10</f>
        <v>8.7499999999999994E-2</v>
      </c>
      <c r="D17" s="18">
        <f>D8+D9+D10</f>
        <v>28.740000000000002</v>
      </c>
    </row>
    <row r="18" spans="1:6" ht="16.5" thickBot="1" x14ac:dyDescent="0.3">
      <c r="A18" s="71" t="s">
        <v>178</v>
      </c>
      <c r="B18" s="84"/>
      <c r="C18" s="72"/>
      <c r="D18" s="21">
        <f>D6+D17</f>
        <v>328.74</v>
      </c>
      <c r="F18" s="31"/>
    </row>
    <row r="19" spans="1:6" ht="12" customHeight="1" x14ac:dyDescent="0.25"/>
    <row r="20" spans="1:6" x14ac:dyDescent="0.25">
      <c r="A20" s="73" t="s">
        <v>185</v>
      </c>
      <c r="B20" s="73"/>
      <c r="C20" s="73"/>
      <c r="D20" s="73"/>
    </row>
    <row r="21" spans="1:6" ht="6" customHeight="1" thickBot="1" x14ac:dyDescent="0.3"/>
    <row r="22" spans="1:6" ht="16.5" thickBot="1" x14ac:dyDescent="0.3">
      <c r="A22" s="13">
        <v>1</v>
      </c>
      <c r="B22" s="28" t="s">
        <v>160</v>
      </c>
      <c r="C22" s="14" t="s">
        <v>22</v>
      </c>
      <c r="D22" s="14" t="s">
        <v>2</v>
      </c>
    </row>
    <row r="23" spans="1:6" ht="16.5" thickBot="1" x14ac:dyDescent="0.3">
      <c r="A23" s="15" t="s">
        <v>3</v>
      </c>
      <c r="B23" s="16" t="s">
        <v>161</v>
      </c>
      <c r="C23" s="29" t="s">
        <v>156</v>
      </c>
      <c r="D23" s="17">
        <v>250</v>
      </c>
    </row>
    <row r="24" spans="1:6" ht="16.5" thickBot="1" x14ac:dyDescent="0.3">
      <c r="A24" s="13">
        <v>2</v>
      </c>
      <c r="B24" s="28" t="s">
        <v>99</v>
      </c>
      <c r="C24" s="14" t="s">
        <v>22</v>
      </c>
      <c r="D24" s="14" t="s">
        <v>2</v>
      </c>
    </row>
    <row r="25" spans="1:6" ht="16.5" thickBot="1" x14ac:dyDescent="0.3">
      <c r="A25" s="15" t="s">
        <v>3</v>
      </c>
      <c r="B25" s="16" t="s">
        <v>100</v>
      </c>
      <c r="C25" s="29">
        <v>5.0000000000000001E-4</v>
      </c>
      <c r="D25" s="17">
        <f>ROUND(D23*C25,2)</f>
        <v>0.13</v>
      </c>
    </row>
    <row r="26" spans="1:6" ht="16.5" thickBot="1" x14ac:dyDescent="0.3">
      <c r="A26" s="15" t="s">
        <v>5</v>
      </c>
      <c r="B26" s="16" t="s">
        <v>101</v>
      </c>
      <c r="C26" s="29">
        <v>5.0000000000000001E-4</v>
      </c>
      <c r="D26" s="17">
        <f>ROUND((D23+D25)*C26,2)</f>
        <v>0.13</v>
      </c>
    </row>
    <row r="27" spans="1:6" ht="16.5" thickBot="1" x14ac:dyDescent="0.3">
      <c r="A27" s="74" t="s">
        <v>7</v>
      </c>
      <c r="B27" s="16" t="s">
        <v>102</v>
      </c>
      <c r="C27" s="29">
        <f>C28+C31+C32</f>
        <v>8.6499999999999994E-2</v>
      </c>
      <c r="D27" s="17">
        <f>D28+D31+D32</f>
        <v>28.44</v>
      </c>
    </row>
    <row r="28" spans="1:6" ht="16.5" thickBot="1" x14ac:dyDescent="0.3">
      <c r="A28" s="75"/>
      <c r="B28" s="16" t="s">
        <v>103</v>
      </c>
      <c r="C28" s="29">
        <f>C29+C30</f>
        <v>3.6499999999999998E-2</v>
      </c>
      <c r="D28" s="17">
        <f>D29+D30</f>
        <v>12</v>
      </c>
    </row>
    <row r="29" spans="1:6" ht="16.5" thickBot="1" x14ac:dyDescent="0.3">
      <c r="A29" s="75"/>
      <c r="B29" s="16" t="s">
        <v>104</v>
      </c>
      <c r="C29" s="29">
        <f>'[1]MO - Motorista'!$P$51</f>
        <v>6.4999999999999997E-3</v>
      </c>
      <c r="D29" s="17">
        <f>ROUND((($D$6+$D$8+$D$9)/(1-$C$10))*C29,2)</f>
        <v>2.14</v>
      </c>
    </row>
    <row r="30" spans="1:6" ht="16.5" thickBot="1" x14ac:dyDescent="0.3">
      <c r="A30" s="75"/>
      <c r="B30" s="16" t="s">
        <v>105</v>
      </c>
      <c r="C30" s="29">
        <f>'[1]MO - Motorista'!$P$52</f>
        <v>0.03</v>
      </c>
      <c r="D30" s="17">
        <f>ROUND((($D$6+$D$8+$D$9)/(1-$C$10))*C30,2)</f>
        <v>9.86</v>
      </c>
    </row>
    <row r="31" spans="1:6" ht="16.5" thickBot="1" x14ac:dyDescent="0.3">
      <c r="A31" s="75"/>
      <c r="B31" s="16" t="s">
        <v>106</v>
      </c>
      <c r="C31" s="29">
        <v>0</v>
      </c>
      <c r="D31" s="17">
        <f>ROUND((($D$6+$D$8+$D$9)/(1-$C$10))*C31,2)</f>
        <v>0</v>
      </c>
    </row>
    <row r="32" spans="1:6" ht="16.5" thickBot="1" x14ac:dyDescent="0.3">
      <c r="A32" s="75"/>
      <c r="B32" s="16" t="s">
        <v>107</v>
      </c>
      <c r="C32" s="29">
        <f>C33</f>
        <v>0.05</v>
      </c>
      <c r="D32" s="17">
        <f>D33</f>
        <v>16.440000000000001</v>
      </c>
    </row>
    <row r="33" spans="1:6" ht="16.5" thickBot="1" x14ac:dyDescent="0.3">
      <c r="A33" s="76"/>
      <c r="B33" s="16" t="s">
        <v>108</v>
      </c>
      <c r="C33" s="29">
        <v>0.05</v>
      </c>
      <c r="D33" s="17">
        <f>ROUND((($D$6+$D$8+$D$9)/(1-$C$10))*C33,2)</f>
        <v>16.440000000000001</v>
      </c>
    </row>
    <row r="34" spans="1:6" ht="16.5" thickBot="1" x14ac:dyDescent="0.3">
      <c r="A34" s="71" t="s">
        <v>35</v>
      </c>
      <c r="B34" s="72"/>
      <c r="C34" s="30">
        <f>C25+C26+C27</f>
        <v>8.7499999999999994E-2</v>
      </c>
      <c r="D34" s="18">
        <f>D25+D26+D27</f>
        <v>28.700000000000003</v>
      </c>
    </row>
    <row r="35" spans="1:6" ht="16.5" thickBot="1" x14ac:dyDescent="0.3">
      <c r="A35" s="71" t="s">
        <v>178</v>
      </c>
      <c r="B35" s="84"/>
      <c r="C35" s="72"/>
      <c r="D35" s="21">
        <f>D23+D34</f>
        <v>278.7</v>
      </c>
      <c r="F35" s="31"/>
    </row>
  </sheetData>
  <mergeCells count="9">
    <mergeCell ref="A20:D20"/>
    <mergeCell ref="A27:A33"/>
    <mergeCell ref="A34:B34"/>
    <mergeCell ref="A35:C35"/>
    <mergeCell ref="A1:D1"/>
    <mergeCell ref="A3:D3"/>
    <mergeCell ref="A10:A16"/>
    <mergeCell ref="A17:B17"/>
    <mergeCell ref="A18:C1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3"/>
  <sheetViews>
    <sheetView workbookViewId="0">
      <selection activeCell="H6" sqref="H6:H7"/>
    </sheetView>
  </sheetViews>
  <sheetFormatPr defaultColWidth="9.140625" defaultRowHeight="15" x14ac:dyDescent="0.25"/>
  <cols>
    <col min="1" max="1" width="16.28515625" style="1" bestFit="1" customWidth="1"/>
    <col min="2" max="2" width="15.85546875" style="1" bestFit="1" customWidth="1"/>
    <col min="3" max="3" width="15.85546875" style="1" customWidth="1"/>
    <col min="4" max="4" width="13.140625" style="1" customWidth="1"/>
    <col min="5" max="5" width="14.42578125" style="1" customWidth="1"/>
    <col min="6" max="6" width="15.42578125" style="1" customWidth="1"/>
    <col min="7" max="7" width="9.140625" style="1"/>
    <col min="8" max="8" width="19" style="1" customWidth="1"/>
    <col min="9" max="16384" width="9.140625" style="1"/>
  </cols>
  <sheetData>
    <row r="1" spans="1:8" ht="15.75" x14ac:dyDescent="0.25">
      <c r="A1" s="73" t="s">
        <v>189</v>
      </c>
      <c r="B1" s="73"/>
      <c r="C1" s="73"/>
      <c r="D1" s="73"/>
      <c r="E1" s="73"/>
      <c r="F1" s="73"/>
    </row>
    <row r="2" spans="1:8" ht="12" customHeight="1" x14ac:dyDescent="0.25">
      <c r="A2" s="35"/>
      <c r="B2" s="36"/>
      <c r="C2" s="37"/>
      <c r="D2" s="38"/>
      <c r="E2" s="38"/>
      <c r="F2" s="38"/>
    </row>
    <row r="3" spans="1:8" ht="15.75" x14ac:dyDescent="0.25">
      <c r="A3" s="73" t="s">
        <v>170</v>
      </c>
      <c r="B3" s="73"/>
      <c r="C3" s="73"/>
      <c r="D3" s="73"/>
      <c r="E3" s="73"/>
      <c r="F3" s="73"/>
    </row>
    <row r="4" spans="1:8" ht="6" customHeight="1" x14ac:dyDescent="0.25">
      <c r="A4" s="39"/>
      <c r="B4" s="39"/>
      <c r="C4" s="39"/>
      <c r="D4" s="39"/>
      <c r="E4" s="39"/>
      <c r="F4" s="39"/>
    </row>
    <row r="5" spans="1:8" s="10" customFormat="1" ht="47.25" x14ac:dyDescent="0.25">
      <c r="A5" s="48" t="s">
        <v>138</v>
      </c>
      <c r="B5" s="49" t="s">
        <v>139</v>
      </c>
      <c r="C5" s="50" t="s">
        <v>140</v>
      </c>
      <c r="D5" s="49" t="s">
        <v>141</v>
      </c>
      <c r="E5" s="49" t="s">
        <v>142</v>
      </c>
      <c r="F5" s="49" t="s">
        <v>143</v>
      </c>
    </row>
    <row r="6" spans="1:8" s="10" customFormat="1" ht="15.75" x14ac:dyDescent="0.25">
      <c r="A6" s="97" t="s">
        <v>144</v>
      </c>
      <c r="B6" s="52" t="s">
        <v>145</v>
      </c>
      <c r="C6" s="54">
        <v>73</v>
      </c>
      <c r="D6" s="51">
        <v>6</v>
      </c>
      <c r="E6" s="53">
        <f>D6*C6</f>
        <v>438</v>
      </c>
      <c r="F6" s="54">
        <f>E6/12</f>
        <v>36.5</v>
      </c>
      <c r="H6" s="59"/>
    </row>
    <row r="7" spans="1:8" s="10" customFormat="1" ht="15.75" x14ac:dyDescent="0.25">
      <c r="A7" s="97"/>
      <c r="B7" s="52" t="s">
        <v>146</v>
      </c>
      <c r="C7" s="54">
        <v>43.95</v>
      </c>
      <c r="D7" s="51">
        <v>10</v>
      </c>
      <c r="E7" s="53">
        <f t="shared" ref="E7:E12" si="0">D7*C7</f>
        <v>439.5</v>
      </c>
      <c r="F7" s="54">
        <f t="shared" ref="F7:F12" si="1">E7/12</f>
        <v>36.625</v>
      </c>
      <c r="H7" s="59"/>
    </row>
    <row r="8" spans="1:8" s="10" customFormat="1" ht="15.75" x14ac:dyDescent="0.25">
      <c r="A8" s="97"/>
      <c r="B8" s="52" t="s">
        <v>147</v>
      </c>
      <c r="C8" s="54">
        <v>42.272727272727266</v>
      </c>
      <c r="D8" s="51">
        <v>10</v>
      </c>
      <c r="E8" s="53">
        <f t="shared" si="0"/>
        <v>422.72727272727263</v>
      </c>
      <c r="F8" s="54">
        <f t="shared" si="1"/>
        <v>35.22727272727272</v>
      </c>
      <c r="H8" s="56"/>
    </row>
    <row r="9" spans="1:8" s="10" customFormat="1" ht="15.75" x14ac:dyDescent="0.25">
      <c r="A9" s="97"/>
      <c r="B9" s="52" t="s">
        <v>148</v>
      </c>
      <c r="C9" s="54">
        <v>13.636363636363635</v>
      </c>
      <c r="D9" s="51">
        <v>10</v>
      </c>
      <c r="E9" s="53">
        <f t="shared" si="0"/>
        <v>136.36363636363635</v>
      </c>
      <c r="F9" s="54">
        <f t="shared" si="1"/>
        <v>11.363636363636362</v>
      </c>
      <c r="H9" s="56"/>
    </row>
    <row r="10" spans="1:8" s="10" customFormat="1" ht="15.75" x14ac:dyDescent="0.25">
      <c r="A10" s="97"/>
      <c r="B10" s="52" t="s">
        <v>149</v>
      </c>
      <c r="C10" s="54">
        <v>14.57</v>
      </c>
      <c r="D10" s="51">
        <v>4</v>
      </c>
      <c r="E10" s="53">
        <f t="shared" si="0"/>
        <v>58.28</v>
      </c>
      <c r="F10" s="54">
        <f t="shared" si="1"/>
        <v>4.8566666666666665</v>
      </c>
      <c r="H10" s="56"/>
    </row>
    <row r="11" spans="1:8" s="10" customFormat="1" ht="15.75" x14ac:dyDescent="0.25">
      <c r="A11" s="97"/>
      <c r="B11" s="52" t="s">
        <v>150</v>
      </c>
      <c r="C11" s="54">
        <v>6</v>
      </c>
      <c r="D11" s="51">
        <v>10</v>
      </c>
      <c r="E11" s="53">
        <f t="shared" si="0"/>
        <v>60</v>
      </c>
      <c r="F11" s="54">
        <f t="shared" si="1"/>
        <v>5</v>
      </c>
      <c r="H11" s="56"/>
    </row>
    <row r="12" spans="1:8" s="10" customFormat="1" ht="15.75" x14ac:dyDescent="0.25">
      <c r="A12" s="97"/>
      <c r="B12" s="52" t="s">
        <v>151</v>
      </c>
      <c r="C12" s="54">
        <v>55.909090909090907</v>
      </c>
      <c r="D12" s="51">
        <v>6</v>
      </c>
      <c r="E12" s="53">
        <f t="shared" si="0"/>
        <v>335.45454545454544</v>
      </c>
      <c r="F12" s="54">
        <f t="shared" si="1"/>
        <v>27.954545454545453</v>
      </c>
      <c r="H12" s="56"/>
    </row>
    <row r="13" spans="1:8" s="10" customFormat="1" ht="15.75" x14ac:dyDescent="0.25">
      <c r="A13" s="98" t="s">
        <v>152</v>
      </c>
      <c r="B13" s="98"/>
      <c r="C13" s="98"/>
      <c r="D13" s="98"/>
      <c r="E13" s="98"/>
      <c r="F13" s="55">
        <f>SUM(F6:F12)</f>
        <v>157.52712121212119</v>
      </c>
    </row>
  </sheetData>
  <mergeCells count="4">
    <mergeCell ref="A1:F1"/>
    <mergeCell ref="A3:F3"/>
    <mergeCell ref="A6:A12"/>
    <mergeCell ref="A13:E1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Consolidação</vt:lpstr>
      <vt:lpstr>Grupo 2 - Motorista</vt:lpstr>
      <vt:lpstr>Grupo 2 - Horas-extras</vt:lpstr>
      <vt:lpstr>Grupo 2 - Diárias</vt:lpstr>
      <vt:lpstr>Grupo 2 - Uniformes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 Arcangela Silva Casagrande</dc:creator>
  <cp:keywords/>
  <dc:description/>
  <cp:lastModifiedBy>CLIENTE</cp:lastModifiedBy>
  <cp:revision/>
  <cp:lastPrinted>2020-10-15T15:48:02Z</cp:lastPrinted>
  <dcterms:created xsi:type="dcterms:W3CDTF">2018-01-23T19:35:16Z</dcterms:created>
  <dcterms:modified xsi:type="dcterms:W3CDTF">2023-07-18T19:29:01Z</dcterms:modified>
  <cp:category/>
  <cp:contentStatus/>
</cp:coreProperties>
</file>