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73D93E4-C4CC-46BE-953F-D330F6E38D4E}" xr6:coauthVersionLast="47" xr6:coauthVersionMax="47" xr10:uidLastSave="{00000000-0000-0000-0000-000000000000}"/>
  <bookViews>
    <workbookView xWindow="-110" yWindow="-110" windowWidth="19420" windowHeight="10420" firstSheet="4" activeTab="6" xr2:uid="{00000000-000D-0000-FFFF-FFFF00000000}"/>
  </bookViews>
  <sheets>
    <sheet name="Cronograma" sheetId="5" r:id="rId1"/>
    <sheet name="Credenciamento" sheetId="7" r:id="rId2"/>
    <sheet name="Análise Subcomissão" sheetId="3" r:id="rId3"/>
    <sheet name="Pontuação Técnica" sheetId="9" r:id="rId4"/>
    <sheet name="PT Classificação" sheetId="10" r:id="rId5"/>
    <sheet name="Pontuação de Preços" sheetId="4" r:id="rId6"/>
    <sheet name="Pontuação Final" sheetId="8" r:id="rId7"/>
    <sheet name="Resultado Final" sheetId="6" r:id="rId8"/>
  </sheets>
  <externalReferences>
    <externalReference r:id="rId9"/>
    <externalReference r:id="rId10"/>
  </externalReferences>
  <definedNames>
    <definedName name="_xlnm.Print_Area" localSheetId="3">'Pontuação Técnica'!$B$1:$H$16</definedName>
    <definedName name="TítuloColuna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8" l="1"/>
  <c r="B6" i="8"/>
  <c r="E3" i="4"/>
  <c r="F8" i="4" s="1"/>
  <c r="E2" i="4"/>
  <c r="D4" i="3"/>
  <c r="D5" i="3"/>
  <c r="D6" i="3"/>
  <c r="D7" i="3"/>
  <c r="D8" i="3"/>
  <c r="C17" i="3"/>
  <c r="F7" i="4" l="1"/>
  <c r="D7" i="4"/>
  <c r="D13" i="3"/>
  <c r="D14" i="3"/>
  <c r="E6" i="9" s="1"/>
  <c r="D16" i="3"/>
  <c r="E8" i="9" s="1"/>
  <c r="D15" i="3"/>
  <c r="E7" i="9" s="1"/>
  <c r="D17" i="3"/>
  <c r="E9" i="9" s="1"/>
  <c r="D9" i="9"/>
  <c r="C15" i="3"/>
  <c r="D7" i="9" s="1"/>
  <c r="C16" i="3"/>
  <c r="D8" i="9" s="1"/>
  <c r="C14" i="3"/>
  <c r="D6" i="9" s="1"/>
  <c r="C13" i="3"/>
  <c r="D5" i="9" s="1"/>
  <c r="D8" i="4"/>
  <c r="G8" i="4" s="1"/>
  <c r="E5" i="9"/>
  <c r="D7" i="8" l="1"/>
  <c r="E7" i="8" s="1"/>
  <c r="G7" i="4"/>
  <c r="D6" i="8" s="1"/>
  <c r="E6" i="8" s="1"/>
  <c r="F9" i="9"/>
  <c r="F8" i="9"/>
  <c r="F7" i="9"/>
  <c r="F6" i="9"/>
  <c r="F5" i="9"/>
  <c r="E4" i="5"/>
  <c r="D5" i="6" l="1"/>
  <c r="D4" i="6"/>
  <c r="H5" i="9"/>
  <c r="E5" i="6"/>
  <c r="G5" i="9"/>
  <c r="G9" i="9"/>
  <c r="H9" i="9" s="1"/>
  <c r="G6" i="9"/>
  <c r="H6" i="9" s="1"/>
  <c r="G8" i="9"/>
  <c r="H8" i="9" s="1"/>
  <c r="G7" i="9"/>
  <c r="H7" i="9" s="1"/>
  <c r="C5" i="5"/>
  <c r="E5" i="5" s="1"/>
  <c r="E4" i="6" l="1"/>
  <c r="C6" i="5"/>
  <c r="E6" i="5" s="1"/>
  <c r="C7" i="5" l="1"/>
  <c r="E7" i="5" s="1"/>
  <c r="C8" i="5" l="1"/>
  <c r="E8" i="5" l="1"/>
  <c r="C9" i="5" s="1"/>
  <c r="E9" i="5" s="1"/>
  <c r="C10" i="5" s="1"/>
  <c r="E10" i="5" s="1"/>
  <c r="C11" i="5" l="1"/>
  <c r="E11" i="5" s="1"/>
  <c r="C12" i="5" l="1"/>
  <c r="E12" i="5" s="1"/>
  <c r="C13" i="5" l="1"/>
  <c r="E13" i="5" s="1"/>
  <c r="C14" i="5" l="1"/>
  <c r="E14" i="5" s="1"/>
  <c r="C15" i="5" l="1"/>
  <c r="E15" i="5" l="1"/>
  <c r="C16" i="5" s="1"/>
  <c r="E16" i="5" s="1"/>
  <c r="C17" i="5" s="1"/>
  <c r="E17" i="5" s="1"/>
  <c r="C18" i="5" l="1"/>
  <c r="E18" i="5" s="1"/>
  <c r="C19" i="5" l="1"/>
  <c r="E19" i="5" s="1"/>
</calcChain>
</file>

<file path=xl/sharedStrings.xml><?xml version="1.0" encoding="utf-8"?>
<sst xmlns="http://schemas.openxmlformats.org/spreadsheetml/2006/main" count="164" uniqueCount="120">
  <si>
    <t>RLE nº 9/2023 - Comunicação Corporativa</t>
  </si>
  <si>
    <t>Cronograma da Fase Externa</t>
  </si>
  <si>
    <t>Ação</t>
  </si>
  <si>
    <t>Data de Início</t>
  </si>
  <si>
    <t>Prazo em dias</t>
  </si>
  <si>
    <t>Data de Conclusão2</t>
  </si>
  <si>
    <t>Primeira Sessão - Abertura</t>
  </si>
  <si>
    <t>Primeira Sessão - Análise pela Comissão</t>
  </si>
  <si>
    <t>2</t>
  </si>
  <si>
    <t>Primeira Sessão - Recurso</t>
  </si>
  <si>
    <t>6</t>
  </si>
  <si>
    <t>Segunda Sessão - Abertura</t>
  </si>
  <si>
    <t>1</t>
  </si>
  <si>
    <t>Segunda Sessão - Recurso</t>
  </si>
  <si>
    <t>0</t>
  </si>
  <si>
    <t>Segunda Sessão - Análise técnica demandante</t>
  </si>
  <si>
    <t>10</t>
  </si>
  <si>
    <t>Terceira Sessão - Abertura</t>
  </si>
  <si>
    <t>Terceira Sessão - Análise pela Comissão</t>
  </si>
  <si>
    <t>Terceira Sessão - Recurso</t>
  </si>
  <si>
    <t>Quarta Sessão - Abertura</t>
  </si>
  <si>
    <t>Quarta Sessão - Análise pela Comissão</t>
  </si>
  <si>
    <t>3</t>
  </si>
  <si>
    <t>Quarta Sessão - Recurso</t>
  </si>
  <si>
    <t>Solicitar DDO 2024</t>
  </si>
  <si>
    <t>Adjudicação</t>
  </si>
  <si>
    <t>Homologação</t>
  </si>
  <si>
    <t>Assinatura Contratual</t>
  </si>
  <si>
    <t>5</t>
  </si>
  <si>
    <t>Credenciamento de Licitantes - Sessão 1</t>
  </si>
  <si>
    <t>Licitante</t>
  </si>
  <si>
    <t>CNPJ</t>
  </si>
  <si>
    <t>PORTE</t>
  </si>
  <si>
    <t>Responsável</t>
  </si>
  <si>
    <t>Telefone</t>
  </si>
  <si>
    <t>E-mail</t>
  </si>
  <si>
    <t>Apex Comunicação Estratégica LTDA</t>
  </si>
  <si>
    <t>08.658.196/0001-18</t>
  </si>
  <si>
    <t>ME</t>
  </si>
  <si>
    <t>July G. L. Barbosa</t>
  </si>
  <si>
    <t>(61) 3208-1155</t>
  </si>
  <si>
    <t>comercial@icomunicacao.com.br</t>
  </si>
  <si>
    <t>Partners Comunicação Integrada LTDA</t>
  </si>
  <si>
    <t>03.958.504/0001-07</t>
  </si>
  <si>
    <t>Demais</t>
  </si>
  <si>
    <t>Rafaella F. da Costa</t>
  </si>
  <si>
    <t>(61) 99656-0275</t>
  </si>
  <si>
    <t>contato@apexagencia.com.br</t>
  </si>
  <si>
    <t>IComunicação Integrada</t>
  </si>
  <si>
    <t>05.033.844/0001-52</t>
  </si>
  <si>
    <t>EPP</t>
  </si>
  <si>
    <t>Ana Paula de Azeredo Soares</t>
  </si>
  <si>
    <t xml:space="preserve">(31) 99328-2734 </t>
  </si>
  <si>
    <t>vivaldo@partnerscom.com.br</t>
  </si>
  <si>
    <t>SantaFe Ideias Inteligentes em Marketing e Comunicação LTDA</t>
  </si>
  <si>
    <t>37.998.358/0001-65</t>
  </si>
  <si>
    <t>Rodrigo Kaiser Saccone</t>
  </si>
  <si>
    <t>(61) 99902-2812</t>
  </si>
  <si>
    <t>rogrigosaccone@santafeideias.com.br</t>
  </si>
  <si>
    <t>In Press Oficina Assessoria de Comunicação LTDA</t>
  </si>
  <si>
    <t>15.758.602/0001-80</t>
  </si>
  <si>
    <t>Silvinae V. da Rocha Guerra</t>
  </si>
  <si>
    <t>(61) 98361-2384</t>
  </si>
  <si>
    <t>silviane.rocha@gmail.com</t>
  </si>
  <si>
    <t>Análise da Subcomissão</t>
  </si>
  <si>
    <t>COTEJO (Sessão 3)</t>
  </si>
  <si>
    <r>
      <t xml:space="preserve">Quesito 1:
</t>
    </r>
    <r>
      <rPr>
        <sz val="12"/>
        <rFont val="Arial"/>
        <family val="2"/>
        <scheme val="minor"/>
      </rPr>
      <t>Plano de Comunicação Corporativa</t>
    </r>
  </si>
  <si>
    <t>A</t>
  </si>
  <si>
    <t>APEX</t>
  </si>
  <si>
    <t>B</t>
  </si>
  <si>
    <t>In Press</t>
  </si>
  <si>
    <t>C</t>
  </si>
  <si>
    <t>Icomunicação</t>
  </si>
  <si>
    <t>D</t>
  </si>
  <si>
    <t>Partners</t>
  </si>
  <si>
    <t>E</t>
  </si>
  <si>
    <t>Santa Fé</t>
  </si>
  <si>
    <r>
      <t xml:space="preserve">Quesito 2:
</t>
    </r>
    <r>
      <rPr>
        <sz val="12"/>
        <rFont val="Arial"/>
        <family val="2"/>
        <scheme val="minor"/>
      </rPr>
      <t>Capacidade de Atendimento</t>
    </r>
  </si>
  <si>
    <r>
      <t xml:space="preserve">Quesito 3:
</t>
    </r>
    <r>
      <rPr>
        <sz val="12"/>
        <rFont val="Arial"/>
        <family val="2"/>
        <scheme val="minor"/>
      </rPr>
      <t>Relatos de Soluções de Comunicação</t>
    </r>
  </si>
  <si>
    <t>Pontuação Técnica (Invólucros nº 2, 3 e 4)</t>
  </si>
  <si>
    <t>PTL - Pontuação Técnica da Licitante</t>
  </si>
  <si>
    <t>MPT - Maior Pontuação Técnica</t>
  </si>
  <si>
    <t>IT - Índice Técnico</t>
  </si>
  <si>
    <t>PTL TOTAL</t>
  </si>
  <si>
    <t>MPT TOTAL</t>
  </si>
  <si>
    <t>IT</t>
  </si>
  <si>
    <t>PTL = Pontuação Técnica da Licitante, nos termos do 2.5 do Anexo V do TR/PB.
PTL = soma dos pontos dos 03 (três) quesitos: Plano de Comunicação Corporativa; Capacidade de Atendimento; e Relatos de Soluções de Comunicação Corporativa.
A pontuação de cada quesito corresponderá à média aritmética dos pontos atribuídos por cada membro da Subcomissão Técnica, considerando-se 01 (uma) casa decimal.</t>
  </si>
  <si>
    <t>MPT = Maior Pontuação Técnica dentre as apresentadas pelas licitantes.</t>
  </si>
  <si>
    <t>IT = Índice Técnico
IT=PLT/MPT</t>
  </si>
  <si>
    <t>Será desclassificada a Proposta Técnica que incorrer em qualquer uma das situações abaixo descritas:
     a) apresentar qualquer informação, marca, sinal, etiqueta ou qualquer outro elemento que possiblite a identificação da autoria do Plano de Comunicação Corporativa – Via Não Identificada, antes da abertura do Invólucro nº 3;
     b) não alcançar, no total, 75 (setenta e cinco) pontos;  
     c) obtiver pontuação zero em qualquer um dos quesitos ou subquesitos.</t>
  </si>
  <si>
    <t>DECRESCENTE</t>
  </si>
  <si>
    <t>Ordem Classificatória</t>
  </si>
  <si>
    <t>Pontuação Técnica</t>
  </si>
  <si>
    <t>SANTA FÉ</t>
  </si>
  <si>
    <t>IN PRESS</t>
  </si>
  <si>
    <t>PARTNERS</t>
  </si>
  <si>
    <t>ICOMUNICAÇÃO</t>
  </si>
  <si>
    <t xml:space="preserve">Será desclassificada a Proposta Técnica que incorrer em qualquer uma das situações abaixo descritas:
     b) não alcançar, no total, 75 (setenta e cinco) pontos;  </t>
  </si>
  <si>
    <t>MPD - PPL1</t>
  </si>
  <si>
    <t>Pontuação de Preços (Invólucros nº5)</t>
  </si>
  <si>
    <t>MPH - PPL2</t>
  </si>
  <si>
    <t>JULGAMENTO DA PROPOSTA DE PREÇOS</t>
  </si>
  <si>
    <t>PPL1</t>
  </si>
  <si>
    <t>PPP1</t>
  </si>
  <si>
    <t>PPL2</t>
  </si>
  <si>
    <t>PPP2</t>
  </si>
  <si>
    <t>IP - Índice de Preços</t>
  </si>
  <si>
    <r>
      <rPr>
        <b/>
        <sz val="11"/>
        <rFont val="Arial"/>
        <family val="2"/>
        <scheme val="minor"/>
      </rPr>
      <t>PPP1 = (PPL1/MPD)</t>
    </r>
    <r>
      <rPr>
        <sz val="1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x 0,90</t>
    </r>
    <r>
      <rPr>
        <sz val="11"/>
        <rFont val="Arial"/>
        <family val="2"/>
        <scheme val="minor"/>
      </rPr>
      <t xml:space="preserve"> = quando o menor preço referir-se ao Maior Percentual de Desconto MPD, sendo que:
• PPL1 = Percentual Proposto pela Licitante no quesito Percentual de Desconto (serviços essenciais);
• MPD = Maior Percentual de Desconto, dentre aqueles propostos pelas licitantes no PPL1;
• 0,90 = representa a relevância atribuída aos serviços descritos no subitem 1.2.1 (serviços essenciais) do Anexo IV-A do PB.
</t>
    </r>
  </si>
  <si>
    <r>
      <t xml:space="preserve">
</t>
    </r>
    <r>
      <rPr>
        <b/>
        <sz val="11"/>
        <rFont val="Arial"/>
        <family val="2"/>
        <scheme val="minor"/>
      </rPr>
      <t>PPP2 = ((MPH+1)/(PPL2+1)) x 0,10</t>
    </r>
    <r>
      <rPr>
        <sz val="11"/>
        <rFont val="Arial"/>
        <family val="2"/>
        <scheme val="minor"/>
      </rPr>
      <t xml:space="preserve"> = quando o menor preço referir-se ao Menor Percentual de Honorários - MPH, sendo que:
• PPL2 = Percentual Proposto pela Licitante no quesito Percentual de Honorários (serviços complementares).
• MPH = Menor Percentual de Honorários, dentre aqueles propostos pelas licitantes no PPL2.
• 0,10 = representa a relevância atribuída aos serviços descritos no subitem 1.2.2 (serviços complementares) Anexo IV-A do PB.</t>
    </r>
  </si>
  <si>
    <r>
      <rPr>
        <b/>
        <sz val="11"/>
        <rFont val="Arial"/>
        <family val="2"/>
        <scheme val="minor"/>
      </rPr>
      <t>IP = Σ PPP</t>
    </r>
    <r>
      <rPr>
        <sz val="11"/>
        <rFont val="Arial"/>
        <family val="2"/>
        <scheme val="minor"/>
      </rPr>
      <t xml:space="preserve">
IP = Índice de Preços.
PPP = Pontuações Parciais de Preço</t>
    </r>
  </si>
  <si>
    <t>Peso Técnico</t>
  </si>
  <si>
    <t>Pontuação Final</t>
  </si>
  <si>
    <t>Peso de Preços</t>
  </si>
  <si>
    <r>
      <t xml:space="preserve">Procedimento 1:
</t>
    </r>
    <r>
      <rPr>
        <sz val="12"/>
        <rFont val="Arial"/>
        <family val="2"/>
        <scheme val="minor"/>
      </rPr>
      <t>Índice Técnico (IT)</t>
    </r>
  </si>
  <si>
    <r>
      <t xml:space="preserve">Procedimento 2:
</t>
    </r>
    <r>
      <rPr>
        <sz val="12"/>
        <rFont val="Arial"/>
        <family val="2"/>
        <scheme val="minor"/>
      </rPr>
      <t>Índice de Preços (IP)</t>
    </r>
  </si>
  <si>
    <r>
      <t xml:space="preserve">Procedimento 3:
</t>
    </r>
    <r>
      <rPr>
        <sz val="12"/>
        <rFont val="Arial"/>
        <family val="2"/>
        <scheme val="minor"/>
      </rPr>
      <t>Pontuação Final (PF)</t>
    </r>
  </si>
  <si>
    <r>
      <rPr>
        <b/>
        <sz val="11"/>
        <rFont val="Arial"/>
        <family val="2"/>
        <scheme val="minor"/>
      </rPr>
      <t>IT=PLT/MPT</t>
    </r>
    <r>
      <rPr>
        <sz val="11"/>
        <rFont val="Arial"/>
        <family val="2"/>
        <scheme val="minor"/>
      </rPr>
      <t xml:space="preserve">
IT = índice Técnico.
PTL = Pontuação Técnica da Licitante
MPT = Maior Pontuação Técnica dentre as apresentadas pelas licitantes.</t>
    </r>
  </si>
  <si>
    <r>
      <rPr>
        <b/>
        <sz val="11"/>
        <rFont val="Arial"/>
        <family val="2"/>
        <scheme val="minor"/>
      </rPr>
      <t>PF = (IT x PT) + (IP x PP)</t>
    </r>
    <r>
      <rPr>
        <sz val="11"/>
        <rFont val="Arial"/>
        <family val="2"/>
        <scheme val="minor"/>
      </rPr>
      <t xml:space="preserve">
PF = Pontuação Final.
IT = Índice Técnico.
PT = Peso Técnico, que corresponde a 70% (setenta por cento).
IP = Índice de Preços.
PP = Peso de Preços, que corresponde a 30% (trinta por cento).</t>
    </r>
  </si>
  <si>
    <t>Resultado - Ordem classificatória considerando análise da habilitação e julgamento da proposta de preços.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</si>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</sst>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6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  <font>
      <b/>
      <sz val="13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1"/>
      <name val="Arial"/>
      <family val="2"/>
      <scheme val="major"/>
    </font>
    <font>
      <sz val="8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FF0000"/>
      <name val="Arial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>
      <alignment vertical="top" wrapText="1"/>
    </xf>
    <xf numFmtId="9" fontId="3" fillId="0" borderId="0" applyFont="0" applyFill="0" applyBorder="0" applyAlignment="0" applyProtection="0"/>
  </cellStyleXfs>
  <cellXfs count="119">
    <xf numFmtId="0" fontId="0" fillId="0" borderId="0" xfId="0">
      <alignment vertical="top" wrapText="1"/>
    </xf>
    <xf numFmtId="14" fontId="0" fillId="0" borderId="0" xfId="6" applyFont="1" applyFill="1" applyBorder="1">
      <alignment horizontal="center" vertical="top" wrapText="1"/>
    </xf>
    <xf numFmtId="0" fontId="0" fillId="0" borderId="0" xfId="7" applyFont="1" applyFill="1" applyBorder="1">
      <alignment horizontal="center" vertical="top" wrapText="1"/>
    </xf>
    <xf numFmtId="0" fontId="2" fillId="0" borderId="0" xfId="4">
      <alignment horizontal="center" vertical="center" wrapText="1"/>
    </xf>
    <xf numFmtId="0" fontId="0" fillId="4" borderId="0" xfId="0" applyFill="1">
      <alignment vertical="top" wrapText="1"/>
    </xf>
    <xf numFmtId="0" fontId="3" fillId="0" borderId="0" xfId="5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7" applyFont="1" applyFill="1" applyBorder="1" applyAlignment="1">
      <alignment horizontal="center" vertical="center" wrapText="1"/>
    </xf>
    <xf numFmtId="14" fontId="3" fillId="0" borderId="0" xfId="7" applyNumberFormat="1" applyFont="1" applyFill="1" applyBorder="1" applyAlignment="1">
      <alignment horizontal="center" vertical="center" wrapText="1"/>
    </xf>
    <xf numFmtId="49" fontId="3" fillId="0" borderId="0" xfId="6" applyNumberFormat="1" applyFont="1" applyFill="1" applyBorder="1" applyAlignment="1">
      <alignment horizontal="center" vertical="center" wrapText="1"/>
    </xf>
    <xf numFmtId="14" fontId="3" fillId="0" borderId="0" xfId="6" applyFont="1" applyFill="1" applyBorder="1" applyAlignment="1">
      <alignment horizontal="center" vertical="center" wrapText="1"/>
    </xf>
    <xf numFmtId="0" fontId="3" fillId="5" borderId="0" xfId="7" applyFont="1" applyFill="1" applyBorder="1" applyAlignment="1">
      <alignment horizontal="center" vertical="center" wrapText="1"/>
    </xf>
    <xf numFmtId="14" fontId="3" fillId="5" borderId="0" xfId="7" applyNumberFormat="1" applyFont="1" applyFill="1" applyBorder="1" applyAlignment="1">
      <alignment horizontal="center" vertical="center" wrapText="1"/>
    </xf>
    <xf numFmtId="49" fontId="3" fillId="5" borderId="0" xfId="6" applyNumberFormat="1" applyFont="1" applyFill="1" applyBorder="1" applyAlignment="1">
      <alignment horizontal="center" vertical="center" wrapText="1"/>
    </xf>
    <xf numFmtId="14" fontId="3" fillId="5" borderId="0" xfId="6" applyFont="1" applyFill="1" applyBorder="1" applyAlignment="1">
      <alignment horizontal="center" vertical="center" wrapText="1"/>
    </xf>
    <xf numFmtId="0" fontId="0" fillId="0" borderId="0" xfId="7" applyFont="1" applyFill="1" applyBorder="1" applyAlignment="1">
      <alignment horizontal="center" vertical="center" wrapText="1"/>
    </xf>
    <xf numFmtId="0" fontId="0" fillId="4" borderId="0" xfId="7" applyFont="1" applyFill="1" applyBorder="1" applyAlignment="1">
      <alignment horizontal="center" vertical="center" wrapText="1"/>
    </xf>
    <xf numFmtId="49" fontId="0" fillId="4" borderId="0" xfId="7" applyNumberFormat="1" applyFont="1" applyFill="1" applyBorder="1" applyAlignment="1">
      <alignment horizontal="center" vertical="center" wrapText="1"/>
    </xf>
    <xf numFmtId="49" fontId="3" fillId="4" borderId="0" xfId="7" applyNumberFormat="1" applyFont="1" applyFill="1" applyBorder="1" applyAlignment="1">
      <alignment horizontal="left" vertical="center" wrapText="1"/>
    </xf>
    <xf numFmtId="49" fontId="3" fillId="4" borderId="0" xfId="7" applyNumberFormat="1" applyFont="1" applyFill="1" applyBorder="1" applyAlignment="1">
      <alignment horizontal="center" vertical="center" wrapText="1"/>
    </xf>
    <xf numFmtId="14" fontId="8" fillId="0" borderId="0" xfId="9" applyNumberForma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4" fontId="8" fillId="0" borderId="0" xfId="9" applyNumberFormat="1" applyBorder="1" applyAlignment="1">
      <alignment horizontal="left" vertical="center" wrapText="1"/>
    </xf>
    <xf numFmtId="0" fontId="2" fillId="0" borderId="9" xfId="4" applyBorder="1">
      <alignment horizontal="center" vertical="center" wrapText="1"/>
    </xf>
    <xf numFmtId="0" fontId="2" fillId="0" borderId="10" xfId="4" applyBorder="1">
      <alignment horizontal="center" vertical="center" wrapText="1"/>
    </xf>
    <xf numFmtId="0" fontId="2" fillId="0" borderId="11" xfId="4" applyBorder="1">
      <alignment horizontal="center" vertical="center" wrapText="1"/>
    </xf>
    <xf numFmtId="0" fontId="0" fillId="0" borderId="4" xfId="7" applyFont="1" applyFill="1" applyBorder="1">
      <alignment horizontal="center" vertical="top" wrapText="1"/>
    </xf>
    <xf numFmtId="0" fontId="0" fillId="0" borderId="6" xfId="7" applyFont="1" applyFill="1" applyBorder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2" fillId="3" borderId="12" xfId="4" applyFill="1" applyBorder="1">
      <alignment horizontal="center" vertical="center" wrapText="1"/>
    </xf>
    <xf numFmtId="164" fontId="0" fillId="0" borderId="1" xfId="6" applyNumberFormat="1" applyFont="1" applyFill="1" applyBorder="1">
      <alignment horizontal="center" vertical="top" wrapText="1"/>
    </xf>
    <xf numFmtId="164" fontId="0" fillId="0" borderId="7" xfId="6" applyNumberFormat="1" applyFont="1" applyFill="1" applyBorder="1">
      <alignment horizontal="center" vertical="top" wrapText="1"/>
    </xf>
    <xf numFmtId="0" fontId="4" fillId="2" borderId="0" xfId="1" applyFill="1" applyAlignment="1">
      <alignment horizontal="left" vertical="center"/>
    </xf>
    <xf numFmtId="0" fontId="7" fillId="4" borderId="0" xfId="4" applyFont="1" applyFill="1" applyAlignment="1">
      <alignment vertical="center" wrapText="1"/>
    </xf>
    <xf numFmtId="49" fontId="0" fillId="0" borderId="0" xfId="6" applyNumberFormat="1" applyFont="1" applyBorder="1" applyAlignment="1">
      <alignment horizontal="center" vertical="center" wrapText="1"/>
    </xf>
    <xf numFmtId="49" fontId="0" fillId="4" borderId="0" xfId="6" applyNumberFormat="1" applyFont="1" applyFill="1" applyBorder="1" applyAlignment="1">
      <alignment horizontal="center" vertical="center" wrapText="1"/>
    </xf>
    <xf numFmtId="0" fontId="2" fillId="0" borderId="13" xfId="4" applyBorder="1">
      <alignment horizontal="center" vertical="center" wrapText="1"/>
    </xf>
    <xf numFmtId="0" fontId="2" fillId="0" borderId="14" xfId="4" applyBorder="1">
      <alignment horizontal="center" vertical="center" wrapText="1"/>
    </xf>
    <xf numFmtId="0" fontId="2" fillId="0" borderId="15" xfId="4" applyBorder="1">
      <alignment horizontal="center" vertical="center" wrapText="1"/>
    </xf>
    <xf numFmtId="49" fontId="3" fillId="4" borderId="0" xfId="6" applyNumberFormat="1" applyFont="1" applyFill="1" applyBorder="1" applyAlignment="1">
      <alignment horizontal="center" vertical="center" wrapText="1"/>
    </xf>
    <xf numFmtId="164" fontId="6" fillId="0" borderId="1" xfId="6" applyNumberFormat="1" applyFont="1" applyFill="1" applyBorder="1">
      <alignment horizontal="center" vertical="top" wrapText="1"/>
    </xf>
    <xf numFmtId="164" fontId="6" fillId="0" borderId="3" xfId="6" applyNumberFormat="1" applyFont="1" applyBorder="1">
      <alignment horizontal="center" vertical="top" wrapText="1"/>
    </xf>
    <xf numFmtId="164" fontId="6" fillId="0" borderId="21" xfId="6" applyNumberFormat="1" applyFont="1" applyBorder="1">
      <alignment horizontal="center" vertical="top" wrapText="1"/>
    </xf>
    <xf numFmtId="0" fontId="2" fillId="3" borderId="23" xfId="4" applyFill="1" applyBorder="1">
      <alignment horizontal="center" vertical="center" wrapText="1"/>
    </xf>
    <xf numFmtId="0" fontId="2" fillId="3" borderId="24" xfId="4" applyFill="1" applyBorder="1">
      <alignment horizontal="center" vertical="center" wrapText="1"/>
    </xf>
    <xf numFmtId="0" fontId="2" fillId="3" borderId="22" xfId="4" applyFill="1" applyBorder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0" xfId="2" applyFill="1">
      <alignment vertical="center"/>
    </xf>
    <xf numFmtId="0" fontId="4" fillId="2" borderId="0" xfId="1" applyFill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6" fillId="3" borderId="22" xfId="2" applyFont="1" applyFill="1" applyBorder="1" applyAlignment="1">
      <alignment horizontal="right" vertical="center"/>
    </xf>
    <xf numFmtId="0" fontId="11" fillId="3" borderId="19" xfId="1" applyFont="1" applyFill="1" applyBorder="1" applyAlignment="1">
      <alignment horizontal="right" vertical="center"/>
    </xf>
    <xf numFmtId="0" fontId="0" fillId="4" borderId="0" xfId="0" applyFill="1" applyAlignment="1">
      <alignment horizontal="center" vertical="center" wrapText="1"/>
    </xf>
    <xf numFmtId="2" fontId="0" fillId="6" borderId="0" xfId="6" applyNumberFormat="1" applyFont="1" applyFill="1" applyBorder="1">
      <alignment horizontal="center" vertical="top" wrapText="1"/>
    </xf>
    <xf numFmtId="164" fontId="6" fillId="6" borderId="1" xfId="6" applyNumberFormat="1" applyFont="1" applyFill="1" applyBorder="1">
      <alignment horizontal="center" vertical="top" wrapText="1"/>
    </xf>
    <xf numFmtId="164" fontId="6" fillId="6" borderId="7" xfId="6" applyNumberFormat="1" applyFont="1" applyFill="1" applyBorder="1">
      <alignment horizontal="center" vertical="top" wrapText="1"/>
    </xf>
    <xf numFmtId="2" fontId="0" fillId="6" borderId="5" xfId="6" applyNumberFormat="1" applyFont="1" applyFill="1" applyBorder="1">
      <alignment horizontal="center" vertical="top" wrapText="1"/>
    </xf>
    <xf numFmtId="2" fontId="0" fillId="6" borderId="8" xfId="6" applyNumberFormat="1" applyFont="1" applyFill="1" applyBorder="1">
      <alignment horizontal="center" vertical="top" wrapText="1"/>
    </xf>
    <xf numFmtId="0" fontId="6" fillId="0" borderId="2" xfId="7" applyFont="1" applyBorder="1">
      <alignment horizontal="center" vertical="top" wrapText="1"/>
    </xf>
    <xf numFmtId="164" fontId="6" fillId="0" borderId="1" xfId="6" applyNumberFormat="1" applyFont="1" applyBorder="1">
      <alignment horizontal="center" vertical="top" wrapText="1"/>
    </xf>
    <xf numFmtId="0" fontId="6" fillId="0" borderId="19" xfId="7" applyFont="1" applyBorder="1">
      <alignment horizontal="center" vertical="top" wrapText="1"/>
    </xf>
    <xf numFmtId="164" fontId="6" fillId="0" borderId="20" xfId="6" applyNumberFormat="1" applyFont="1" applyBorder="1">
      <alignment horizontal="center" vertical="top" wrapText="1"/>
    </xf>
    <xf numFmtId="0" fontId="6" fillId="0" borderId="1" xfId="7" applyFont="1" applyBorder="1">
      <alignment horizontal="center" vertical="top" wrapText="1"/>
    </xf>
    <xf numFmtId="164" fontId="0" fillId="0" borderId="5" xfId="0" applyNumberFormat="1" applyBorder="1" applyAlignment="1">
      <alignment horizontal="center" vertical="center" wrapText="1"/>
    </xf>
    <xf numFmtId="0" fontId="6" fillId="0" borderId="7" xfId="7" applyFont="1" applyBorder="1">
      <alignment horizontal="center" vertical="top" wrapText="1"/>
    </xf>
    <xf numFmtId="164" fontId="0" fillId="0" borderId="8" xfId="0" applyNumberFormat="1" applyBorder="1" applyAlignment="1">
      <alignment horizontal="center" vertical="center" wrapText="1"/>
    </xf>
    <xf numFmtId="0" fontId="0" fillId="7" borderId="2" xfId="7" applyFont="1" applyFill="1" applyBorder="1">
      <alignment horizontal="center" vertical="top" wrapText="1"/>
    </xf>
    <xf numFmtId="0" fontId="0" fillId="7" borderId="1" xfId="7" applyFont="1" applyFill="1" applyBorder="1">
      <alignment horizontal="center" vertical="top" wrapText="1"/>
    </xf>
    <xf numFmtId="0" fontId="0" fillId="7" borderId="3" xfId="7" applyFont="1" applyFill="1" applyBorder="1">
      <alignment horizontal="center" vertical="top" wrapText="1"/>
    </xf>
    <xf numFmtId="0" fontId="0" fillId="8" borderId="2" xfId="7" applyFont="1" applyFill="1" applyBorder="1">
      <alignment horizontal="center" vertical="top" wrapText="1"/>
    </xf>
    <xf numFmtId="164" fontId="0" fillId="8" borderId="1" xfId="7" applyNumberFormat="1" applyFont="1" applyFill="1" applyBorder="1">
      <alignment horizontal="center" vertical="top" wrapText="1"/>
    </xf>
    <xf numFmtId="0" fontId="0" fillId="8" borderId="3" xfId="7" applyFont="1" applyFill="1" applyBorder="1">
      <alignment horizontal="center" vertical="top" wrapText="1"/>
    </xf>
    <xf numFmtId="0" fontId="0" fillId="8" borderId="1" xfId="7" applyFont="1" applyFill="1" applyBorder="1">
      <alignment horizontal="center" vertical="top" wrapText="1"/>
    </xf>
    <xf numFmtId="0" fontId="0" fillId="8" borderId="19" xfId="7" applyFont="1" applyFill="1" applyBorder="1">
      <alignment horizontal="center" vertical="top" wrapText="1"/>
    </xf>
    <xf numFmtId="0" fontId="0" fillId="8" borderId="20" xfId="7" applyFont="1" applyFill="1" applyBorder="1">
      <alignment horizontal="center" vertical="top" wrapText="1"/>
    </xf>
    <xf numFmtId="0" fontId="0" fillId="8" borderId="21" xfId="7" applyFont="1" applyFill="1" applyBorder="1">
      <alignment horizontal="center" vertical="top" wrapText="1"/>
    </xf>
    <xf numFmtId="0" fontId="2" fillId="9" borderId="22" xfId="4" applyFill="1" applyBorder="1">
      <alignment horizontal="center" vertical="center" wrapText="1"/>
    </xf>
    <xf numFmtId="0" fontId="2" fillId="9" borderId="23" xfId="4" applyFill="1" applyBorder="1">
      <alignment horizontal="center" vertical="center" wrapText="1"/>
    </xf>
    <xf numFmtId="0" fontId="2" fillId="9" borderId="24" xfId="4" applyFill="1" applyBorder="1">
      <alignment horizontal="center" vertical="center" wrapText="1"/>
    </xf>
    <xf numFmtId="0" fontId="6" fillId="10" borderId="22" xfId="2" applyFont="1" applyFill="1" applyBorder="1" applyAlignment="1">
      <alignment horizontal="right" vertical="center"/>
    </xf>
    <xf numFmtId="0" fontId="6" fillId="10" borderId="19" xfId="2" applyFont="1" applyFill="1" applyBorder="1" applyAlignment="1">
      <alignment horizontal="right" vertical="center"/>
    </xf>
    <xf numFmtId="9" fontId="6" fillId="3" borderId="24" xfId="2" applyNumberFormat="1" applyFont="1" applyFill="1" applyBorder="1" applyAlignment="1">
      <alignment horizontal="left" vertical="center"/>
    </xf>
    <xf numFmtId="9" fontId="11" fillId="3" borderId="21" xfId="1" applyNumberFormat="1" applyFont="1" applyFill="1" applyBorder="1" applyAlignment="1">
      <alignment horizontal="left" vertical="center"/>
    </xf>
    <xf numFmtId="0" fontId="4" fillId="2" borderId="0" xfId="1" applyFill="1" applyBorder="1" applyAlignment="1">
      <alignment horizontal="center" vertical="center"/>
    </xf>
    <xf numFmtId="0" fontId="0" fillId="4" borderId="3" xfId="7" applyFont="1" applyFill="1" applyBorder="1">
      <alignment horizontal="center" vertical="top" wrapText="1"/>
    </xf>
    <xf numFmtId="9" fontId="11" fillId="4" borderId="0" xfId="1" applyNumberFormat="1" applyFont="1" applyFill="1" applyBorder="1" applyAlignment="1">
      <alignment horizontal="left" vertical="center"/>
    </xf>
    <xf numFmtId="0" fontId="6" fillId="4" borderId="0" xfId="2" applyFont="1" applyFill="1" applyAlignment="1">
      <alignment horizontal="right" vertical="center"/>
    </xf>
    <xf numFmtId="2" fontId="3" fillId="6" borderId="0" xfId="7" applyNumberFormat="1" applyFont="1" applyFill="1" applyBorder="1">
      <alignment horizontal="center" vertical="top" wrapText="1"/>
    </xf>
    <xf numFmtId="2" fontId="3" fillId="6" borderId="0" xfId="6" applyNumberFormat="1" applyFont="1" applyFill="1" applyBorder="1">
      <alignment horizontal="center" vertical="top" wrapText="1"/>
    </xf>
    <xf numFmtId="9" fontId="9" fillId="0" borderId="0" xfId="10" applyFont="1" applyFill="1" applyBorder="1" applyAlignment="1">
      <alignment horizontal="center" vertical="top" wrapText="1"/>
    </xf>
    <xf numFmtId="9" fontId="14" fillId="2" borderId="24" xfId="2" applyNumberFormat="1" applyFont="1" applyFill="1" applyBorder="1" applyAlignment="1">
      <alignment horizontal="center" vertical="center"/>
    </xf>
    <xf numFmtId="2" fontId="6" fillId="0" borderId="0" xfId="6" applyNumberFormat="1" applyFont="1" applyFill="1" applyBorder="1">
      <alignment horizontal="center" vertical="top" wrapText="1"/>
    </xf>
    <xf numFmtId="0" fontId="6" fillId="4" borderId="5" xfId="7" applyFont="1" applyFill="1" applyBorder="1">
      <alignment horizontal="center" vertical="top" wrapText="1"/>
    </xf>
    <xf numFmtId="0" fontId="6" fillId="0" borderId="0" xfId="7" applyFont="1" applyFill="1" applyBorder="1">
      <alignment horizontal="center" vertical="top" wrapText="1"/>
    </xf>
    <xf numFmtId="2" fontId="0" fillId="0" borderId="0" xfId="7" applyNumberFormat="1" applyFont="1" applyFill="1" applyBorder="1">
      <alignment horizontal="center" vertical="top" wrapText="1"/>
    </xf>
    <xf numFmtId="2" fontId="13" fillId="0" borderId="1" xfId="6" applyNumberFormat="1" applyFont="1" applyFill="1" applyBorder="1" applyAlignment="1">
      <alignment horizontal="center" vertical="center" wrapText="1"/>
    </xf>
    <xf numFmtId="2" fontId="6" fillId="0" borderId="1" xfId="6" applyNumberFormat="1" applyFont="1" applyFill="1" applyBorder="1" applyAlignment="1">
      <alignment horizontal="center" vertical="center" wrapText="1"/>
    </xf>
    <xf numFmtId="2" fontId="6" fillId="0" borderId="0" xfId="6" applyNumberFormat="1" applyFont="1" applyFill="1" applyBorder="1" applyAlignment="1">
      <alignment horizontal="center" vertical="center" wrapText="1"/>
    </xf>
    <xf numFmtId="10" fontId="9" fillId="0" borderId="0" xfId="10" applyNumberFormat="1" applyFont="1" applyFill="1" applyBorder="1" applyAlignment="1">
      <alignment horizontal="center" vertical="top" wrapText="1"/>
    </xf>
    <xf numFmtId="0" fontId="1" fillId="2" borderId="0" xfId="2" applyFill="1" applyAlignment="1">
      <alignment horizontal="left" vertical="center"/>
    </xf>
    <xf numFmtId="0" fontId="4" fillId="2" borderId="0" xfId="1" applyFill="1" applyAlignment="1">
      <alignment horizontal="left" vertical="center"/>
    </xf>
    <xf numFmtId="0" fontId="2" fillId="3" borderId="13" xfId="4" applyFill="1" applyBorder="1">
      <alignment horizontal="center" vertical="center" wrapText="1"/>
    </xf>
    <xf numFmtId="0" fontId="2" fillId="3" borderId="14" xfId="4" applyFill="1" applyBorder="1">
      <alignment horizontal="center" vertical="center" wrapText="1"/>
    </xf>
    <xf numFmtId="0" fontId="2" fillId="3" borderId="15" xfId="4" applyFill="1" applyBorder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6" fillId="9" borderId="13" xfId="0" applyFont="1" applyFill="1" applyBorder="1" applyAlignment="1">
      <alignment horizontal="center" vertical="top" wrapText="1"/>
    </xf>
    <xf numFmtId="0" fontId="6" fillId="9" borderId="14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3" borderId="16" xfId="4" applyFont="1" applyFill="1" applyBorder="1">
      <alignment horizontal="center" vertical="center" wrapText="1"/>
    </xf>
    <xf numFmtId="0" fontId="7" fillId="3" borderId="25" xfId="4" applyFont="1" applyFill="1" applyBorder="1">
      <alignment horizontal="center" vertical="center" wrapText="1"/>
    </xf>
    <xf numFmtId="0" fontId="7" fillId="3" borderId="17" xfId="4" applyFont="1" applyFill="1" applyBorder="1">
      <alignment horizontal="center" vertical="center" wrapText="1"/>
    </xf>
    <xf numFmtId="0" fontId="7" fillId="3" borderId="18" xfId="4" applyFont="1" applyFill="1" applyBorder="1">
      <alignment horizontal="center" vertical="center" wrapText="1"/>
    </xf>
    <xf numFmtId="0" fontId="1" fillId="2" borderId="0" xfId="2" applyFill="1" applyAlignment="1">
      <alignment horizontal="center" vertical="center"/>
    </xf>
    <xf numFmtId="0" fontId="4" fillId="2" borderId="0" xfId="1" applyFill="1" applyBorder="1" applyAlignment="1">
      <alignment horizontal="center" vertical="center"/>
    </xf>
    <xf numFmtId="10" fontId="15" fillId="2" borderId="21" xfId="10" applyNumberFormat="1" applyFont="1" applyFill="1" applyBorder="1" applyAlignment="1">
      <alignment horizontal="center" vertical="center"/>
    </xf>
  </cellXfs>
  <cellStyles count="11">
    <cellStyle name="Data" xfId="6" xr:uid="{00000000-0005-0000-0000-000000000000}"/>
    <cellStyle name="Hiperlink" xfId="9" builtinId="8"/>
    <cellStyle name="Normal" xfId="0" builtinId="0" customBuiltin="1"/>
    <cellStyle name="Porcentagem" xfId="10" builtinId="5"/>
    <cellStyle name="Responsável" xfId="7" xr:uid="{00000000-0005-0000-0000-000007000000}"/>
    <cellStyle name="Texto Explicativo" xfId="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8" builtinId="19" customBuiltin="1"/>
  </cellStyles>
  <dxfs count="89"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numFmt numFmtId="19" formatCode="dd/mm/yyyy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/>
      </font>
      <numFmt numFmtId="2" formatCode="0.0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protection locked="1" hidden="0"/>
    </dxf>
    <dxf>
      <numFmt numFmtId="164" formatCode="0.0"/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0.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z val="11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</font>
      <numFmt numFmtId="30" formatCode="@"/>
      <alignment vertical="center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alignment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PivotStyle="PivotStyleLight16">
    <tableStyle name="Lista de verificação do Plano de Negócios" pivot="0" count="4" xr9:uid="{00000000-0011-0000-FFFF-FFFF00000000}">
      <tableStyleElement type="wholeTable" dxfId="88"/>
      <tableStyleElement type="headerRow" dxfId="87"/>
      <tableStyleElement type="lastColumn" dxfId="86"/>
      <tableStyleElement type="secondColumnStripe" dxfId="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Y:\GELIC\02.%20LICITA&#199;&#213;ES\%23%20LICITACOES%202023\2%20-%20Formas%20de%20Contrata&#231;&#245;es\4%20-%20Edital%20da%20Lei%2013.303\Edital%2009%20-%20Comunica&#231;&#227;o%20coorporativa%20-%2050050.0010392022-41\4.%20Planilha%20de%20An&#225;lise%20da%20Comiss&#227;o\Tabela%20An&#225;lise%20Inv&#243;lucro%202%20-%20Alterada%20pela%20Comiss&#227;o%20-%20com%20PTL.xlsx" TargetMode="External"/><Relationship Id="rId2" Type="http://schemas.microsoft.com/office/2019/04/relationships/externalLinkLongPath" Target="/GELIC/02.%20LICITA&#199;&#213;ES/# LICITACOES 2023\2 - Formas de Contrata&#231;&#245;es\4 - Edital da Lei 13.303\Edital 09 - Comunica&#231;&#227;o coorporativa - 50050.0010392022-41\4. Planilha de An&#225;lise da Comiss&#227;o\Tabela An&#225;lise Inv&#243;lucro 2 - Alterada pela Comiss&#227;o - com PTL.xlsx?90FDE612" TargetMode="External"/><Relationship Id="rId1" Type="http://schemas.openxmlformats.org/officeDocument/2006/relationships/externalLinkPath" Target="file:///\\90FDE612\Tabela%20An&#225;lise%20Inv&#243;lucro%202%20-%20Alterada%20pela%20Comiss&#227;o%20-%20com%20PTL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Y:\GELIC\02.%20LICITA&#199;&#213;ES\%23%20LICITACOES%202023\2%20-%20Formas%20de%20Contrata&#231;&#245;es\4%20-%20Edital%20da%20Lei%2013.303\Edital%2009%20-%20Comunica&#231;&#227;o%20coorporativa%20-%2050050.0010392022-41\4.%20Planilha%20de%20An&#225;lise%20da%20Comiss&#227;o\Tabela%20quesito%202%20e%203%20-%20Alterada%20pela%20Comiss&#227;o.xlsx" TargetMode="External"/><Relationship Id="rId2" Type="http://schemas.microsoft.com/office/2019/04/relationships/externalLinkLongPath" Target="/GELIC/02.%20LICITA&#199;&#213;ES/# LICITACOES 2023\2 - Formas de Contrata&#231;&#245;es\4 - Edital da Lei 13.303\Edital 09 - Comunica&#231;&#227;o coorporativa - 50050.0010392022-41\4. Planilha de An&#225;lise da Comiss&#227;o\Tabela quesito 2 e 3 - Alterada pela Comiss&#227;o.xlsx?90FDE612" TargetMode="External"/><Relationship Id="rId1" Type="http://schemas.openxmlformats.org/officeDocument/2006/relationships/externalLinkPath" Target="file:///\\90FDE612\Tabela%20quesito%202%20e%203%20-%20Alterada%20pela%20Comiss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lanilha1"/>
    </sheetNames>
    <sheetDataSet>
      <sheetData sheetId="0">
        <row r="7">
          <cell r="H7">
            <v>48.666666666666671</v>
          </cell>
          <cell r="N7">
            <v>61</v>
          </cell>
          <cell r="T7">
            <v>42.833333333333336</v>
          </cell>
          <cell r="Z7">
            <v>46.833333333333329</v>
          </cell>
          <cell r="AF7">
            <v>73.5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 ICOM"/>
      <sheetName val=" APEX"/>
      <sheetName val=" Partners"/>
      <sheetName val="Oficina "/>
      <sheetName val="Santa Fé Idéias"/>
    </sheetNames>
    <sheetDataSet>
      <sheetData sheetId="0">
        <row r="18">
          <cell r="F18">
            <v>7</v>
          </cell>
        </row>
        <row r="19">
          <cell r="F19">
            <v>5.5</v>
          </cell>
        </row>
      </sheetData>
      <sheetData sheetId="1">
        <row r="18">
          <cell r="F18">
            <v>8</v>
          </cell>
        </row>
        <row r="19">
          <cell r="F19">
            <v>3.5</v>
          </cell>
        </row>
      </sheetData>
      <sheetData sheetId="2">
        <row r="18">
          <cell r="F18">
            <v>9.5</v>
          </cell>
        </row>
        <row r="19">
          <cell r="F19">
            <v>9.6666666666666661</v>
          </cell>
        </row>
      </sheetData>
      <sheetData sheetId="3">
        <row r="18">
          <cell r="F18">
            <v>8.5</v>
          </cell>
        </row>
        <row r="19">
          <cell r="F19">
            <v>9.6666666666666661</v>
          </cell>
        </row>
      </sheetData>
      <sheetData sheetId="4">
        <row r="18">
          <cell r="F18">
            <v>9</v>
          </cell>
        </row>
        <row r="19">
          <cell r="F19">
            <v>9.1666666666666661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A67720-61E4-48BD-9ACB-89CCE2E1EA6C}" name="Lista_de_verificação24" displayName="Lista_de_verificação24" ref="B3:E19" headerRowDxfId="84" dataDxfId="82" totalsRowDxfId="80" headerRowBorderDxfId="83" tableBorderDxfId="81">
  <autoFilter ref="B3:E19" xr:uid="{CEA67720-61E4-48BD-9ACB-89CCE2E1EA6C}"/>
  <tableColumns count="4">
    <tableColumn id="5" xr3:uid="{D66EE368-9774-4F49-AA44-568373AE7F4C}" name="Ação" dataDxfId="79" totalsRowDxfId="78" dataCellStyle="Responsável"/>
    <tableColumn id="1" xr3:uid="{3A68B4CD-3F7B-4FFD-B6D3-E2380EF5C8C0}" name="Data de Início" dataDxfId="77" totalsRowDxfId="76" dataCellStyle="Responsável"/>
    <tableColumn id="3" xr3:uid="{86475988-5B8F-440F-A705-8C80DE79E65B}" name="Prazo em dias" totalsRowFunction="count" dataDxfId="75" totalsRowDxfId="74" dataCellStyle="Data"/>
    <tableColumn id="8" xr3:uid="{FDE79117-548B-4A0A-A2BC-7A884DCF69F7}" name="Data de Conclusão2" dataDxfId="73" totalsRowDxfId="72" dataCellStyle="Data">
      <calculatedColumnFormula>WORKDAY.INTL(C4,D4,1)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E80139-EEB8-4EE6-9229-6C0BC764D194}" name="Lista_de_verificação2356" displayName="Lista_de_verificação2356" ref="B3:G8" headerRowDxfId="71" dataDxfId="70" totalsRowDxfId="68" tableBorderDxfId="69">
  <autoFilter ref="B3:G8" xr:uid="{60E80139-EEB8-4EE6-9229-6C0BC764D194}"/>
  <tableColumns count="6">
    <tableColumn id="5" xr3:uid="{7E2FACE8-92AD-4D33-A1F6-868BCBA727AA}" name="Licitante" dataDxfId="67" totalsRowDxfId="66" dataCellStyle="Responsável"/>
    <tableColumn id="9" xr3:uid="{FC158D43-BF25-4883-B874-CF0965ADDC5C}" name="CNPJ" dataDxfId="65" dataCellStyle="Responsável"/>
    <tableColumn id="2" xr3:uid="{5189FE80-5C16-46CD-9C7D-C26D6EB6747B}" name="PORTE" dataDxfId="64" dataCellStyle="Responsável"/>
    <tableColumn id="1" xr3:uid="{1C5A7D17-3F78-4315-9C9C-19355A3BA35E}" name="Responsável" dataDxfId="63" totalsRowDxfId="62" dataCellStyle="Responsável"/>
    <tableColumn id="4" xr3:uid="{80593040-AE3C-44AE-BE10-E4BC72DAE89A}" name="Telefone" dataDxfId="61" totalsRowDxfId="60" dataCellStyle="Responsável"/>
    <tableColumn id="3" xr3:uid="{29A4FED2-EF1A-4020-970F-B4697EDE6EDD}" name="E-mail" totalsRowFunction="count" dataDxfId="59" dataCellStyle="Data"/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9FFFF3-7E09-492C-A828-DD9EFD1ED9A8}" name="Lista_de_verificação2" displayName="Lista_de_verificação2" ref="B3:D8" headerRowDxfId="58" totalsRowDxfId="55" headerRowBorderDxfId="57" tableBorderDxfId="56">
  <autoFilter ref="B3:D8" xr:uid="{459FFFF3-7E09-492C-A828-DD9EFD1ED9A8}"/>
  <tableColumns count="3">
    <tableColumn id="5" xr3:uid="{2EFDF415-65BA-463C-85BD-F5EC22CA2C88}" name="Licitante" dataDxfId="54" totalsRowDxfId="53" dataCellStyle="Responsável"/>
    <tableColumn id="1" xr3:uid="{E4BE53B0-659D-4658-8644-70B6879A5D7B}" name="COTEJO (Sessão 3)" dataDxfId="52" totalsRowDxfId="51" dataCellStyle="Responsável"/>
    <tableColumn id="3" xr3:uid="{FB362D8E-BDFD-46A6-B57E-3099CDE7B1C0}" name="Quesito 1:_x000a_Plano de Comunicação Corporativa" totalsRowFunction="count" dataDxfId="50">
      <calculatedColumnFormula>[1]Planilha1!AF3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7A99CF-63C8-4BD9-AEA3-E872CC21075E}" name="Lista_de_verificação28" displayName="Lista_de_verificação28" ref="B4:H9" headerRowDxfId="49" totalsRowDxfId="46" headerRowBorderDxfId="48" tableBorderDxfId="47">
  <autoFilter ref="B4:H9" xr:uid="{0C7A99CF-63C8-4BD9-AEA3-E872CC21075E}"/>
  <tableColumns count="7">
    <tableColumn id="5" xr3:uid="{B0F06B16-EC64-455B-8AB2-1959EE6D4647}" name="Licitante" dataDxfId="45" totalsRowDxfId="44" dataCellStyle="Responsável"/>
    <tableColumn id="3" xr3:uid="{0C0AFC0E-C674-4365-8396-DBC8F4F59635}" name="Quesito 1:_x000a_Plano de Comunicação Corporativa" totalsRowFunction="count" dataDxfId="43" dataCellStyle="Data">
      <calculatedColumnFormula>'Análise Subcomissão'!D3</calculatedColumnFormula>
    </tableColumn>
    <tableColumn id="8" xr3:uid="{8BCB8B9E-522E-4E6D-BC1F-D3C236088AFE}" name="Quesito 2:_x000a_Capacidade de Atendimento" dataDxfId="42" dataCellStyle="Data">
      <calculatedColumnFormula>'Análise Subcomissão'!C13</calculatedColumnFormula>
    </tableColumn>
    <tableColumn id="7" xr3:uid="{E8D6048F-8597-4338-8885-754962615797}" name="Quesito 3:_x000a_Relatos de Soluções de Comunicação" dataDxfId="41" dataCellStyle="Data">
      <calculatedColumnFormula>'Análise Subcomissão'!D13</calculatedColumnFormula>
    </tableColumn>
    <tableColumn id="4" xr3:uid="{3638CF92-0548-4AFF-A815-E65076D0533F}" name="PTL TOTAL" dataDxfId="40" dataCellStyle="Data">
      <calculatedColumnFormula>SUM(C5:E5)</calculatedColumnFormula>
    </tableColumn>
    <tableColumn id="1" xr3:uid="{3556A9FD-22A4-497D-BD10-1C13E86E036D}" name="MPT TOTAL" dataDxfId="39" totalsRowDxfId="38">
      <calculatedColumnFormula>LARGE(Lista_de_verificação28[PTL TOTAL],1)</calculatedColumnFormula>
    </tableColumn>
    <tableColumn id="2" xr3:uid="{7F13183C-61FE-4EB1-B4CB-B57E56EF557B}" name="IT" dataDxfId="37" totalsRowDxfId="36" dataCellStyle="Data">
      <calculatedColumnFormula>Lista_de_verificação28[[#This Row],[PTL TOTAL]]/Lista_de_verificação28[[#This Row],[MPT TOTAL]]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6D2F8C-98B1-4865-9B71-825FD6AD811B}" name="Lista_de_verificação23" displayName="Lista_de_verificação23" ref="B6:G8" headerRowDxfId="35" headerRowBorderDxfId="34" tableBorderDxfId="33">
  <autoFilter ref="B6:G8" xr:uid="{CF6D2F8C-98B1-4865-9B71-825FD6AD811B}"/>
  <tableColumns count="6">
    <tableColumn id="5" xr3:uid="{0996111A-A6FE-4E24-9C9E-5A03C32756E1}" name="Licitante" dataDxfId="32" totalsRowDxfId="31" dataCellStyle="Responsável"/>
    <tableColumn id="1" xr3:uid="{B489235C-1DA8-40B1-BCCD-51863E0F0219}" name="PPL1" dataDxfId="30" totalsRowDxfId="29" dataCellStyle="Porcentagem"/>
    <tableColumn id="9" xr3:uid="{B446262D-F2CE-430E-AB24-1BD6A7B40D07}" name="PPP1" dataDxfId="28" totalsRowDxfId="27" dataCellStyle="Responsável">
      <calculatedColumnFormula>(Lista_de_verificação23[[#This Row],[PPL1]]/$E$2)*0.9</calculatedColumnFormula>
    </tableColumn>
    <tableColumn id="2" xr3:uid="{E3066C7E-ABC1-43C8-B07B-649DC28D6EAF}" name="PPL2" dataDxfId="26" totalsRowDxfId="25" dataCellStyle="Porcentagem"/>
    <tableColumn id="3" xr3:uid="{29942454-082A-4804-B3DE-DEB8905706B0}" name="PPP2" totalsRowFunction="count" dataDxfId="24" totalsRowDxfId="23" dataCellStyle="Data">
      <calculatedColumnFormula>(($E$3+1)/(Lista_de_verificação23[[#This Row],[PPL2]]+1))*0.1</calculatedColumnFormula>
    </tableColumn>
    <tableColumn id="7" xr3:uid="{332FB839-A8CE-422B-B349-24D6F06A122A}" name="IP - Índice de Preços" dataDxfId="22" totalsRowDxfId="21" dataCellStyle="Data">
      <calculatedColumnFormula>Lista_de_verificação23[[#This Row],[PPP1]]+Lista_de_verificação23[[#This Row],[PPP2]]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097966-018C-4434-8A94-7E03EE37F8AD}" name="Lista_de_verificação237" displayName="Lista_de_verificação237" ref="B5:E9" headerRowDxfId="20" dataDxfId="18" headerRowBorderDxfId="19" tableBorderDxfId="17">
  <autoFilter ref="B5:E9" xr:uid="{25097966-018C-4434-8A94-7E03EE37F8AD}"/>
  <tableColumns count="4">
    <tableColumn id="5" xr3:uid="{BCC35352-539C-4492-8E67-273CCA19813F}" name="Licitante" dataDxfId="16" totalsRowDxfId="15" dataCellStyle="Responsável"/>
    <tableColumn id="3" xr3:uid="{AAFE6409-31FF-48B8-8C7C-4D48C3175618}" name="Procedimento 1:_x000a_Índice Técnico (IT)" totalsRowFunction="count" dataDxfId="14" totalsRowDxfId="13" dataCellStyle="Data"/>
    <tableColumn id="8" xr3:uid="{DC4525F1-27CD-42B1-9808-F5E9441EFB2C}" name="Procedimento 2:_x000a_Índice de Preços (IP)" dataDxfId="12" totalsRowDxfId="11" dataCellStyle="Data">
      <calculatedColumnFormula>'Pontuação de Preços'!G7</calculatedColumnFormula>
    </tableColumn>
    <tableColumn id="7" xr3:uid="{B381B78D-DC67-4C4F-A0F6-35A41755A371}" name="Procedimento 3:_x000a_Pontuação Final (PF)" dataDxfId="10" totalsRowDxfId="9" dataCellStyle="Data">
      <calculatedColumnFormula>(Lista_de_verificação237[[#This Row],[Procedimento 1:
Índice Técnico (IT)]]*$E$2)+(Lista_de_verificação237[[#This Row],[Procedimento 2:
Índice de Preços (IP)]]*$E$3)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9F6E19-0BCA-41F1-B58B-7D1327099EA7}" name="Lista_de_verificação235" displayName="Lista_de_verificação235" ref="B3:E8" tableBorderDxfId="8">
  <autoFilter ref="B3:E8" xr:uid="{CA9F6E19-0BCA-41F1-B58B-7D1327099EA7}"/>
  <tableColumns count="4">
    <tableColumn id="5" xr3:uid="{28FCF2C3-12CE-40D0-9955-F5065729D35B}" name="Ordem" dataDxfId="7" totalsRowDxfId="6" dataCellStyle="Responsável"/>
    <tableColumn id="9" xr3:uid="{84D3C758-85BB-43B1-B3DA-297B6C5ECDE0}" name="Licitante" dataDxfId="5" totalsRowDxfId="4" dataCellStyle="Responsável">
      <calculatedColumnFormula array="1">_xlfn.IFS(Lista_de_verificação235[[#This Row],[Pontuação Final]]='Pontuação Final'!$E$6,'Pontuação Final'!$B$6,'Resultado Final'!$D$5='Pontuação Final'!$E$7,'Pontuação Final'!$B$7)</calculatedColumnFormula>
    </tableColumn>
    <tableColumn id="1" xr3:uid="{0CB9D682-310C-4C5F-A7C4-A7BED185B3FC}" name="Pontuação Final" dataDxfId="3" totalsRowDxfId="2" dataCellStyle="Responsável">
      <calculatedColumnFormula>LARGE('Pontuação Final'!$E$6:$E$7,Lista_de_verificação235[[#This Row],[Ordem]])</calculatedColumnFormula>
    </tableColumn>
    <tableColumn id="3" xr3:uid="{AF80848B-BE9C-4C7E-89CB-3C1E6A3238AA}" name="CNPJ" totalsRowFunction="count" dataDxfId="1" totalsRowDxfId="0" dataCellStyle="Data">
      <calculatedColumnFormula>VLOOKUP(Lista_de_verificação235[[#This Row],[Licitante]],Lista_de_verificação2356[#All],2,FALSE)</calculatedColumnFormula>
    </tableColumn>
  </tableColumns>
  <tableStyleInfo name="Lista de verificação do Plano de Negócios" showFirstColumn="0" showLastColumn="1" showRowStripes="0" showColumnStripes="1"/>
  <extLst>
    <ext xmlns:x14="http://schemas.microsoft.com/office/spreadsheetml/2009/9/main" uri="{504A1905-F514-4f6f-8877-14C23A59335A}">
      <x14:table altTextSummary="Insira as atividades do plano de negócios, incluindo a descrição da atividade, o nome do responsável e a data de conclusão nesta tabel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valdo@partnerscom.com.br" TargetMode="External"/><Relationship Id="rId7" Type="http://schemas.openxmlformats.org/officeDocument/2006/relationships/table" Target="../tables/table2.xml"/><Relationship Id="rId2" Type="http://schemas.openxmlformats.org/officeDocument/2006/relationships/hyperlink" Target="mailto:contato@apexagencia.com.br" TargetMode="External"/><Relationship Id="rId1" Type="http://schemas.openxmlformats.org/officeDocument/2006/relationships/hyperlink" Target="mailto:comercial@icomunicacao.com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ilviane.rocha@gmail.com" TargetMode="External"/><Relationship Id="rId4" Type="http://schemas.openxmlformats.org/officeDocument/2006/relationships/hyperlink" Target="mailto:rogrigosaccone@santafeideias.com.b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D029-7FB1-4B6A-808D-E716D939879D}">
  <dimension ref="A1:AZ420"/>
  <sheetViews>
    <sheetView topLeftCell="A2" workbookViewId="0">
      <selection activeCell="B2" sqref="B2:F2"/>
    </sheetView>
  </sheetViews>
  <sheetFormatPr defaultColWidth="9" defaultRowHeight="14" x14ac:dyDescent="0.3"/>
  <cols>
    <col min="1" max="1" width="2.58203125" style="6" customWidth="1"/>
    <col min="2" max="3" width="29.08203125" style="7" customWidth="1"/>
    <col min="4" max="4" width="35.33203125" style="7" customWidth="1"/>
    <col min="5" max="5" width="30" style="7" customWidth="1"/>
    <col min="6" max="6" width="21.58203125" style="7" customWidth="1"/>
    <col min="7" max="52" width="9" style="6"/>
    <col min="53" max="16384" width="9" style="7"/>
  </cols>
  <sheetData>
    <row r="1" spans="2:52" ht="33.75" customHeight="1" x14ac:dyDescent="0.3">
      <c r="B1" s="101" t="s">
        <v>0</v>
      </c>
      <c r="C1" s="101"/>
      <c r="D1" s="101"/>
      <c r="E1" s="101"/>
      <c r="F1" s="101"/>
    </row>
    <row r="2" spans="2:52" ht="45" customHeight="1" thickBot="1" x14ac:dyDescent="0.35">
      <c r="B2" s="102" t="s">
        <v>1</v>
      </c>
      <c r="C2" s="102"/>
      <c r="D2" s="102"/>
      <c r="E2" s="102"/>
      <c r="F2" s="102"/>
    </row>
    <row r="3" spans="2:52" ht="30" customHeight="1" thickBot="1" x14ac:dyDescent="0.35">
      <c r="B3" s="37" t="s">
        <v>2</v>
      </c>
      <c r="C3" s="38" t="s">
        <v>3</v>
      </c>
      <c r="D3" s="38" t="s">
        <v>4</v>
      </c>
      <c r="E3" s="39" t="s">
        <v>5</v>
      </c>
      <c r="F3" s="6"/>
      <c r="AZ3" s="7"/>
    </row>
    <row r="4" spans="2:52" x14ac:dyDescent="0.3">
      <c r="B4" s="8" t="s">
        <v>6</v>
      </c>
      <c r="C4" s="9">
        <v>45316</v>
      </c>
      <c r="D4" s="10">
        <v>0</v>
      </c>
      <c r="E4" s="11">
        <f t="shared" ref="E4:E19" si="0">WORKDAY.INTL(C4,D4,1)</f>
        <v>45316</v>
      </c>
      <c r="F4" s="6"/>
      <c r="AZ4" s="7"/>
    </row>
    <row r="5" spans="2:52" ht="28" x14ac:dyDescent="0.3">
      <c r="B5" s="8" t="s">
        <v>7</v>
      </c>
      <c r="C5" s="9">
        <f>E4</f>
        <v>45316</v>
      </c>
      <c r="D5" s="10" t="s">
        <v>8</v>
      </c>
      <c r="E5" s="11">
        <f t="shared" si="0"/>
        <v>45320</v>
      </c>
      <c r="F5" s="6"/>
      <c r="AZ5" s="7"/>
    </row>
    <row r="6" spans="2:52" x14ac:dyDescent="0.3">
      <c r="B6" s="12" t="s">
        <v>9</v>
      </c>
      <c r="C6" s="13">
        <f t="shared" ref="C6:C19" si="1">E5</f>
        <v>45320</v>
      </c>
      <c r="D6" s="14" t="s">
        <v>10</v>
      </c>
      <c r="E6" s="15">
        <f t="shared" si="0"/>
        <v>45328</v>
      </c>
      <c r="F6" s="6"/>
      <c r="AZ6" s="7"/>
    </row>
    <row r="7" spans="2:52" x14ac:dyDescent="0.3">
      <c r="B7" s="8" t="s">
        <v>11</v>
      </c>
      <c r="C7" s="9">
        <f t="shared" si="1"/>
        <v>45328</v>
      </c>
      <c r="D7" s="10" t="s">
        <v>12</v>
      </c>
      <c r="E7" s="11">
        <f t="shared" si="0"/>
        <v>45329</v>
      </c>
      <c r="F7" s="6"/>
      <c r="AZ7" s="7"/>
    </row>
    <row r="8" spans="2:52" x14ac:dyDescent="0.3">
      <c r="B8" s="12" t="s">
        <v>13</v>
      </c>
      <c r="C8" s="13">
        <f t="shared" si="1"/>
        <v>45329</v>
      </c>
      <c r="D8" s="14" t="s">
        <v>14</v>
      </c>
      <c r="E8" s="15">
        <f t="shared" si="0"/>
        <v>45329</v>
      </c>
      <c r="F8" s="6"/>
      <c r="AZ8" s="7"/>
    </row>
    <row r="9" spans="2:52" ht="28" x14ac:dyDescent="0.3">
      <c r="B9" s="8" t="s">
        <v>15</v>
      </c>
      <c r="C9" s="9">
        <f>E8</f>
        <v>45329</v>
      </c>
      <c r="D9" s="40" t="s">
        <v>16</v>
      </c>
      <c r="E9" s="11">
        <f t="shared" si="0"/>
        <v>45343</v>
      </c>
      <c r="F9" s="6"/>
      <c r="AZ9" s="7"/>
    </row>
    <row r="10" spans="2:52" x14ac:dyDescent="0.3">
      <c r="B10" s="8" t="s">
        <v>17</v>
      </c>
      <c r="C10" s="9">
        <f t="shared" si="1"/>
        <v>45343</v>
      </c>
      <c r="D10" s="10" t="s">
        <v>8</v>
      </c>
      <c r="E10" s="11">
        <f t="shared" si="0"/>
        <v>45345</v>
      </c>
      <c r="F10" s="6"/>
      <c r="AZ10" s="7"/>
    </row>
    <row r="11" spans="2:52" ht="28" x14ac:dyDescent="0.3">
      <c r="B11" s="8" t="s">
        <v>18</v>
      </c>
      <c r="C11" s="9">
        <f t="shared" si="1"/>
        <v>45345</v>
      </c>
      <c r="D11" s="10" t="s">
        <v>14</v>
      </c>
      <c r="E11" s="11">
        <f t="shared" si="0"/>
        <v>45345</v>
      </c>
      <c r="F11" s="6"/>
      <c r="AZ11" s="7"/>
    </row>
    <row r="12" spans="2:52" x14ac:dyDescent="0.3">
      <c r="B12" s="12" t="s">
        <v>19</v>
      </c>
      <c r="C12" s="13">
        <f t="shared" si="1"/>
        <v>45345</v>
      </c>
      <c r="D12" s="14" t="s">
        <v>10</v>
      </c>
      <c r="E12" s="15">
        <f t="shared" si="0"/>
        <v>45355</v>
      </c>
      <c r="F12" s="6"/>
      <c r="AZ12" s="7"/>
    </row>
    <row r="13" spans="2:52" x14ac:dyDescent="0.3">
      <c r="B13" s="8" t="s">
        <v>20</v>
      </c>
      <c r="C13" s="9">
        <f t="shared" si="1"/>
        <v>45355</v>
      </c>
      <c r="D13" s="10" t="s">
        <v>14</v>
      </c>
      <c r="E13" s="11">
        <f t="shared" si="0"/>
        <v>45355</v>
      </c>
      <c r="F13" s="6"/>
      <c r="AZ13" s="7"/>
    </row>
    <row r="14" spans="2:52" ht="28" x14ac:dyDescent="0.3">
      <c r="B14" s="8" t="s">
        <v>21</v>
      </c>
      <c r="C14" s="9">
        <f t="shared" si="1"/>
        <v>45355</v>
      </c>
      <c r="D14" s="10" t="s">
        <v>22</v>
      </c>
      <c r="E14" s="11">
        <f t="shared" si="0"/>
        <v>45358</v>
      </c>
      <c r="F14" s="6"/>
      <c r="AZ14" s="7"/>
    </row>
    <row r="15" spans="2:52" x14ac:dyDescent="0.3">
      <c r="B15" s="12" t="s">
        <v>23</v>
      </c>
      <c r="C15" s="13">
        <f t="shared" si="1"/>
        <v>45358</v>
      </c>
      <c r="D15" s="14" t="s">
        <v>14</v>
      </c>
      <c r="E15" s="15">
        <f t="shared" si="0"/>
        <v>45358</v>
      </c>
      <c r="F15" s="6"/>
      <c r="AZ15" s="7"/>
    </row>
    <row r="16" spans="2:52" x14ac:dyDescent="0.3">
      <c r="B16" s="16" t="s">
        <v>24</v>
      </c>
      <c r="C16" s="9">
        <f t="shared" si="1"/>
        <v>45358</v>
      </c>
      <c r="D16" s="10" t="s">
        <v>8</v>
      </c>
      <c r="E16" s="11">
        <f t="shared" si="0"/>
        <v>45362</v>
      </c>
      <c r="F16" s="6"/>
      <c r="AZ16" s="7"/>
    </row>
    <row r="17" spans="2:5" x14ac:dyDescent="0.3">
      <c r="B17" s="16" t="s">
        <v>25</v>
      </c>
      <c r="C17" s="9">
        <f t="shared" si="1"/>
        <v>45362</v>
      </c>
      <c r="D17" s="35" t="s">
        <v>14</v>
      </c>
      <c r="E17" s="11">
        <f t="shared" si="0"/>
        <v>45362</v>
      </c>
    </row>
    <row r="18" spans="2:5" s="6" customFormat="1" x14ac:dyDescent="0.3">
      <c r="B18" s="16" t="s">
        <v>26</v>
      </c>
      <c r="C18" s="9">
        <f t="shared" si="1"/>
        <v>45362</v>
      </c>
      <c r="D18" s="36" t="s">
        <v>22</v>
      </c>
      <c r="E18" s="11">
        <f t="shared" si="0"/>
        <v>45365</v>
      </c>
    </row>
    <row r="19" spans="2:5" s="6" customFormat="1" x14ac:dyDescent="0.3">
      <c r="B19" s="16" t="s">
        <v>27</v>
      </c>
      <c r="C19" s="9">
        <f t="shared" si="1"/>
        <v>45365</v>
      </c>
      <c r="D19" s="36" t="s">
        <v>28</v>
      </c>
      <c r="E19" s="11">
        <f t="shared" si="0"/>
        <v>45372</v>
      </c>
    </row>
    <row r="20" spans="2:5" s="6" customFormat="1" x14ac:dyDescent="0.3"/>
    <row r="21" spans="2:5" s="6" customFormat="1" x14ac:dyDescent="0.3"/>
    <row r="22" spans="2:5" s="6" customFormat="1" x14ac:dyDescent="0.3"/>
    <row r="23" spans="2:5" s="6" customFormat="1" x14ac:dyDescent="0.3"/>
    <row r="24" spans="2:5" s="6" customFormat="1" x14ac:dyDescent="0.3"/>
    <row r="25" spans="2:5" s="6" customFormat="1" x14ac:dyDescent="0.3"/>
    <row r="26" spans="2:5" s="6" customFormat="1" x14ac:dyDescent="0.3"/>
    <row r="27" spans="2:5" s="6" customFormat="1" x14ac:dyDescent="0.3"/>
    <row r="28" spans="2:5" s="6" customFormat="1" x14ac:dyDescent="0.3"/>
    <row r="29" spans="2:5" s="6" customFormat="1" x14ac:dyDescent="0.3"/>
    <row r="30" spans="2:5" s="6" customFormat="1" x14ac:dyDescent="0.3"/>
    <row r="31" spans="2:5" s="6" customFormat="1" x14ac:dyDescent="0.3"/>
    <row r="32" spans="2:5" s="6" customFormat="1" x14ac:dyDescent="0.3"/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  <row r="413" s="6" customFormat="1" x14ac:dyDescent="0.3"/>
    <row r="414" s="6" customFormat="1" x14ac:dyDescent="0.3"/>
    <row r="415" s="6" customFormat="1" x14ac:dyDescent="0.3"/>
    <row r="416" s="6" customFormat="1" x14ac:dyDescent="0.3"/>
    <row r="417" s="6" customFormat="1" x14ac:dyDescent="0.3"/>
    <row r="418" s="6" customFormat="1" x14ac:dyDescent="0.3"/>
    <row r="419" s="6" customFormat="1" x14ac:dyDescent="0.3"/>
    <row r="420" s="6" customFormat="1" x14ac:dyDescent="0.3"/>
  </sheetData>
  <mergeCells count="2">
    <mergeCell ref="B1:F1"/>
    <mergeCell ref="B2:F2"/>
  </mergeCells>
  <dataValidations count="5">
    <dataValidation allowBlank="1" showInputMessage="1" showErrorMessage="1" prompt="Insira o Nome do responsável na coluna sob este título" sqref="B3" xr:uid="{4495809B-0F34-404B-B44E-80232BCCC10B}"/>
    <dataValidation allowBlank="1" showInputMessage="1" showErrorMessage="1" prompt="Crie uma lista de verificação de plano de negócios nesta planilha" sqref="A1" xr:uid="{5AC6B5EC-513C-476E-BBD8-6ED5D246FC27}"/>
    <dataValidation allowBlank="1" showInputMessage="1" showErrorMessage="1" prompt="Insira o nome da empresa nesta célula" sqref="B1:C1" xr:uid="{42C0E36C-5A50-44DB-A0D3-B5CFE00ADDE8}"/>
    <dataValidation allowBlank="1" showInputMessage="1" showErrorMessage="1" prompt="O título desta planilha está nesta célula" sqref="B2:C2" xr:uid="{4D06B9EB-97C9-4608-8500-8112EAC550B7}"/>
    <dataValidation allowBlank="1" showInputMessage="1" showErrorMessage="1" prompt="Insira a Data de conclusão na coluna, abaixo deste título" sqref="C3:E3" xr:uid="{EB120D04-325A-4F21-BC42-1F2B06DCAB1A}"/>
  </dataValidations>
  <pageMargins left="0.511811024" right="0.511811024" top="0.78740157499999996" bottom="0.78740157499999996" header="0.31496062000000002" footer="0.31496062000000002"/>
  <ignoredErrors>
    <ignoredError sqref="D5:D10 D13:D19 D11:D12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125C-CEC5-4303-94C1-0EF91913CB14}">
  <dimension ref="A1:BB412"/>
  <sheetViews>
    <sheetView workbookViewId="0">
      <selection activeCell="B7" sqref="B7"/>
    </sheetView>
  </sheetViews>
  <sheetFormatPr defaultColWidth="9" defaultRowHeight="14" x14ac:dyDescent="0.3"/>
  <cols>
    <col min="1" max="1" width="2.58203125" style="6" customWidth="1"/>
    <col min="2" max="2" width="30.58203125" style="7" customWidth="1"/>
    <col min="3" max="3" width="23.33203125" style="7" customWidth="1"/>
    <col min="4" max="4" width="12" style="7" customWidth="1"/>
    <col min="5" max="5" width="33.25" style="7" customWidth="1"/>
    <col min="6" max="6" width="15.33203125" style="7" customWidth="1"/>
    <col min="7" max="7" width="35.33203125" style="7" customWidth="1"/>
    <col min="8" max="8" width="21.58203125" style="7" customWidth="1"/>
    <col min="9" max="54" width="9" style="6"/>
    <col min="55" max="16384" width="9" style="7"/>
  </cols>
  <sheetData>
    <row r="1" spans="2:54" ht="33.75" customHeight="1" x14ac:dyDescent="0.3">
      <c r="B1" s="101" t="s">
        <v>0</v>
      </c>
      <c r="C1" s="101"/>
      <c r="D1" s="101"/>
      <c r="E1" s="101"/>
      <c r="F1" s="101"/>
      <c r="G1" s="101"/>
      <c r="H1" s="101"/>
    </row>
    <row r="2" spans="2:54" ht="45" customHeight="1" x14ac:dyDescent="0.3">
      <c r="B2" s="102" t="s">
        <v>29</v>
      </c>
      <c r="C2" s="102"/>
      <c r="D2" s="102"/>
      <c r="E2" s="102"/>
      <c r="F2" s="102"/>
      <c r="G2" s="102"/>
      <c r="H2" s="102"/>
    </row>
    <row r="3" spans="2:54" ht="30" customHeight="1" x14ac:dyDescent="0.3">
      <c r="B3" s="3" t="s">
        <v>30</v>
      </c>
      <c r="C3" s="3" t="s">
        <v>31</v>
      </c>
      <c r="D3" s="3" t="s">
        <v>32</v>
      </c>
      <c r="E3" s="3" t="s">
        <v>33</v>
      </c>
      <c r="F3" s="3" t="s">
        <v>34</v>
      </c>
      <c r="G3" s="3" t="s">
        <v>35</v>
      </c>
      <c r="H3" s="6"/>
      <c r="BB3" s="7"/>
    </row>
    <row r="4" spans="2:54" ht="28" x14ac:dyDescent="0.3">
      <c r="B4" s="17" t="s">
        <v>36</v>
      </c>
      <c r="C4" s="18" t="s">
        <v>37</v>
      </c>
      <c r="D4" s="18" t="s">
        <v>38</v>
      </c>
      <c r="E4" s="19" t="s">
        <v>39</v>
      </c>
      <c r="F4" s="20" t="s">
        <v>40</v>
      </c>
      <c r="G4" s="21" t="s">
        <v>41</v>
      </c>
      <c r="H4" s="6"/>
      <c r="BB4" s="7"/>
    </row>
    <row r="5" spans="2:54" ht="14.15" customHeight="1" x14ac:dyDescent="0.3">
      <c r="B5" s="17" t="s">
        <v>42</v>
      </c>
      <c r="C5" s="18" t="s">
        <v>43</v>
      </c>
      <c r="D5" s="18" t="s">
        <v>44</v>
      </c>
      <c r="E5" s="19" t="s">
        <v>45</v>
      </c>
      <c r="F5" s="20" t="s">
        <v>46</v>
      </c>
      <c r="G5" s="21" t="s">
        <v>47</v>
      </c>
      <c r="H5" s="6"/>
      <c r="BB5" s="7"/>
    </row>
    <row r="6" spans="2:54" x14ac:dyDescent="0.3">
      <c r="B6" s="17" t="s">
        <v>48</v>
      </c>
      <c r="C6" s="18" t="s">
        <v>49</v>
      </c>
      <c r="D6" s="18" t="s">
        <v>50</v>
      </c>
      <c r="E6" s="19" t="s">
        <v>51</v>
      </c>
      <c r="F6" s="20" t="s">
        <v>52</v>
      </c>
      <c r="G6" s="21" t="s">
        <v>53</v>
      </c>
      <c r="H6" s="6"/>
      <c r="BB6" s="7"/>
    </row>
    <row r="7" spans="2:54" ht="28" x14ac:dyDescent="0.3">
      <c r="B7" s="17" t="s">
        <v>54</v>
      </c>
      <c r="C7" s="18" t="s">
        <v>55</v>
      </c>
      <c r="D7" s="18" t="s">
        <v>50</v>
      </c>
      <c r="E7" s="19" t="s">
        <v>56</v>
      </c>
      <c r="F7" s="20" t="s">
        <v>57</v>
      </c>
      <c r="G7" s="21" t="s">
        <v>58</v>
      </c>
      <c r="H7" s="6"/>
      <c r="BB7" s="7"/>
    </row>
    <row r="8" spans="2:54" ht="28" x14ac:dyDescent="0.3">
      <c r="B8" s="17" t="s">
        <v>59</v>
      </c>
      <c r="C8" s="18" t="s">
        <v>60</v>
      </c>
      <c r="D8" s="18" t="s">
        <v>44</v>
      </c>
      <c r="E8" s="19" t="s">
        <v>61</v>
      </c>
      <c r="F8" s="20" t="s">
        <v>62</v>
      </c>
      <c r="G8" s="23" t="s">
        <v>63</v>
      </c>
    </row>
    <row r="9" spans="2:54" s="6" customFormat="1" x14ac:dyDescent="0.3">
      <c r="G9" s="22"/>
    </row>
    <row r="10" spans="2:54" s="6" customFormat="1" x14ac:dyDescent="0.3">
      <c r="G10" s="22"/>
    </row>
    <row r="11" spans="2:54" s="6" customFormat="1" x14ac:dyDescent="0.3"/>
    <row r="12" spans="2:54" s="6" customFormat="1" x14ac:dyDescent="0.3"/>
    <row r="13" spans="2:54" s="6" customFormat="1" x14ac:dyDescent="0.3"/>
    <row r="14" spans="2:54" s="6" customFormat="1" x14ac:dyDescent="0.3"/>
    <row r="15" spans="2:54" s="6" customFormat="1" x14ac:dyDescent="0.3"/>
    <row r="16" spans="2:54" s="6" customFormat="1" x14ac:dyDescent="0.3"/>
    <row r="17" s="6" customFormat="1" x14ac:dyDescent="0.3"/>
    <row r="18" s="6" customFormat="1" x14ac:dyDescent="0.3"/>
    <row r="19" s="6" customFormat="1" x14ac:dyDescent="0.3"/>
    <row r="20" s="6" customFormat="1" x14ac:dyDescent="0.3"/>
    <row r="21" s="6" customFormat="1" x14ac:dyDescent="0.3"/>
    <row r="22" s="6" customFormat="1" x14ac:dyDescent="0.3"/>
    <row r="23" s="6" customFormat="1" x14ac:dyDescent="0.3"/>
    <row r="24" s="6" customFormat="1" x14ac:dyDescent="0.3"/>
    <row r="25" s="6" customFormat="1" x14ac:dyDescent="0.3"/>
    <row r="26" s="6" customFormat="1" x14ac:dyDescent="0.3"/>
    <row r="27" s="6" customFormat="1" x14ac:dyDescent="0.3"/>
    <row r="28" s="6" customFormat="1" x14ac:dyDescent="0.3"/>
    <row r="29" s="6" customFormat="1" x14ac:dyDescent="0.3"/>
    <row r="30" s="6" customFormat="1" x14ac:dyDescent="0.3"/>
    <row r="31" s="6" customFormat="1" x14ac:dyDescent="0.3"/>
    <row r="32" s="6" customFormat="1" x14ac:dyDescent="0.3"/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</sheetData>
  <mergeCells count="2">
    <mergeCell ref="B1:H1"/>
    <mergeCell ref="B2:H2"/>
  </mergeCells>
  <dataValidations count="5">
    <dataValidation allowBlank="1" showInputMessage="1" showErrorMessage="1" prompt="Insira o Nome do responsável na coluna sob este título" sqref="B3:F3" xr:uid="{47947AC5-6E1D-423C-BF73-2603B29B3C47}"/>
    <dataValidation allowBlank="1" showInputMessage="1" showErrorMessage="1" prompt="Crie uma lista de verificação de plano de negócios nesta planilha" sqref="A1" xr:uid="{8907E6FB-556B-4B19-A73A-ED612E00D535}"/>
    <dataValidation allowBlank="1" showInputMessage="1" showErrorMessage="1" prompt="Insira o nome da empresa nesta célula" sqref="B1:F1" xr:uid="{E991CEBB-BE16-4F60-AD1D-999BDB0BD735}"/>
    <dataValidation allowBlank="1" showInputMessage="1" showErrorMessage="1" prompt="O título desta planilha está nesta célula" sqref="B2:F2" xr:uid="{B5FD8968-6B73-4090-9EFA-EFCB3CBB05E2}"/>
    <dataValidation allowBlank="1" showInputMessage="1" showErrorMessage="1" prompt="Insira a Data de conclusão na coluna, abaixo deste título" sqref="G3" xr:uid="{558184AC-891B-49AB-8D30-25B35F97EA61}"/>
  </dataValidations>
  <hyperlinks>
    <hyperlink ref="G4" r:id="rId1" xr:uid="{B3C7158B-04C6-4739-B7CF-CDED1F92881A}"/>
    <hyperlink ref="G5" r:id="rId2" xr:uid="{7DEF9FFD-94E0-46DA-B1AC-10398CD6514F}"/>
    <hyperlink ref="G6" r:id="rId3" xr:uid="{9101E8C7-10FD-4F75-A22F-25F130C1EC51}"/>
    <hyperlink ref="G7" r:id="rId4" xr:uid="{6498788F-81D4-4F4A-A5EE-A13154D93DD1}"/>
    <hyperlink ref="G8" r:id="rId5" xr:uid="{429F3CD0-FFF6-403E-B882-3DF4BE00F94C}"/>
  </hyperlinks>
  <pageMargins left="0.511811024" right="0.511811024" top="0.78740157499999996" bottom="0.78740157499999996" header="0.31496062000000002" footer="0.31496062000000002"/>
  <pageSetup paperSize="9" orientation="portrait" verticalDpi="0"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B7C7-275B-48EE-BEE5-A1FB1693B968}">
  <dimension ref="A1:AY413"/>
  <sheetViews>
    <sheetView zoomScale="80" workbookViewId="0">
      <selection activeCell="C7" sqref="C7"/>
    </sheetView>
  </sheetViews>
  <sheetFormatPr defaultColWidth="9" defaultRowHeight="14" x14ac:dyDescent="0.3"/>
  <cols>
    <col min="1" max="1" width="2.58203125" style="4" customWidth="1"/>
    <col min="2" max="3" width="25.75" customWidth="1"/>
    <col min="4" max="4" width="21.75" customWidth="1"/>
    <col min="5" max="5" width="20.75" customWidth="1"/>
    <col min="6" max="6" width="22.83203125" customWidth="1"/>
    <col min="7" max="51" width="9" style="4"/>
  </cols>
  <sheetData>
    <row r="1" spans="2:51" ht="33.75" customHeight="1" x14ac:dyDescent="0.3">
      <c r="B1" s="101" t="s">
        <v>0</v>
      </c>
      <c r="C1" s="101"/>
      <c r="D1" s="101"/>
      <c r="E1" s="101"/>
      <c r="F1" s="101"/>
    </row>
    <row r="2" spans="2:51" ht="45" customHeight="1" x14ac:dyDescent="0.3">
      <c r="B2" s="102" t="s">
        <v>64</v>
      </c>
      <c r="C2" s="102"/>
      <c r="D2" s="102"/>
      <c r="E2" s="102"/>
      <c r="F2" s="102"/>
    </row>
    <row r="3" spans="2:51" ht="45.65" customHeight="1" x14ac:dyDescent="0.3">
      <c r="B3" s="25" t="s">
        <v>30</v>
      </c>
      <c r="C3" s="24" t="s">
        <v>65</v>
      </c>
      <c r="D3" s="26" t="s">
        <v>66</v>
      </c>
      <c r="E3" s="4"/>
      <c r="F3" s="4"/>
      <c r="AW3"/>
      <c r="AX3"/>
      <c r="AY3"/>
    </row>
    <row r="4" spans="2:51" x14ac:dyDescent="0.3">
      <c r="B4" s="27" t="s">
        <v>67</v>
      </c>
      <c r="C4" s="64" t="s">
        <v>68</v>
      </c>
      <c r="D4" s="65">
        <f>[1]Planilha1!$H$7</f>
        <v>48.666666666666671</v>
      </c>
      <c r="E4" s="4"/>
      <c r="F4" s="4"/>
      <c r="AW4"/>
      <c r="AX4"/>
      <c r="AY4"/>
    </row>
    <row r="5" spans="2:51" x14ac:dyDescent="0.3">
      <c r="B5" s="27" t="s">
        <v>69</v>
      </c>
      <c r="C5" s="64" t="s">
        <v>70</v>
      </c>
      <c r="D5" s="65">
        <f>[1]Planilha1!$N$7</f>
        <v>61</v>
      </c>
      <c r="E5" s="4"/>
      <c r="F5" s="4"/>
      <c r="AW5"/>
      <c r="AX5"/>
      <c r="AY5"/>
    </row>
    <row r="6" spans="2:51" x14ac:dyDescent="0.3">
      <c r="B6" s="27" t="s">
        <v>71</v>
      </c>
      <c r="C6" s="64" t="s">
        <v>72</v>
      </c>
      <c r="D6" s="65">
        <f>[1]Planilha1!$T$7</f>
        <v>42.833333333333336</v>
      </c>
      <c r="E6" s="4"/>
      <c r="F6" s="4"/>
      <c r="AW6"/>
      <c r="AX6"/>
      <c r="AY6"/>
    </row>
    <row r="7" spans="2:51" x14ac:dyDescent="0.3">
      <c r="B7" s="27" t="s">
        <v>73</v>
      </c>
      <c r="C7" s="64" t="s">
        <v>74</v>
      </c>
      <c r="D7" s="65">
        <f>[1]Planilha1!$Z$7</f>
        <v>46.833333333333329</v>
      </c>
      <c r="E7" s="4"/>
      <c r="F7" s="4"/>
      <c r="AW7"/>
      <c r="AX7"/>
      <c r="AY7"/>
    </row>
    <row r="8" spans="2:51" x14ac:dyDescent="0.3">
      <c r="B8" s="28" t="s">
        <v>75</v>
      </c>
      <c r="C8" s="66" t="s">
        <v>76</v>
      </c>
      <c r="D8" s="67">
        <f>[1]Planilha1!AF7</f>
        <v>73.5</v>
      </c>
      <c r="E8" s="4"/>
      <c r="F8" s="4"/>
      <c r="AW8"/>
      <c r="AX8"/>
      <c r="AY8"/>
    </row>
    <row r="9" spans="2:51" x14ac:dyDescent="0.3">
      <c r="F9" s="4"/>
    </row>
    <row r="10" spans="2:51" s="4" customFormat="1" x14ac:dyDescent="0.3"/>
    <row r="11" spans="2:51" s="4" customFormat="1" ht="14.5" thickBot="1" x14ac:dyDescent="0.35"/>
    <row r="12" spans="2:51" s="4" customFormat="1" ht="46.5" x14ac:dyDescent="0.3">
      <c r="B12" s="46" t="s">
        <v>30</v>
      </c>
      <c r="C12" s="44" t="s">
        <v>77</v>
      </c>
      <c r="D12" s="45" t="s">
        <v>78</v>
      </c>
    </row>
    <row r="13" spans="2:51" s="4" customFormat="1" x14ac:dyDescent="0.3">
      <c r="B13" s="60" t="s">
        <v>72</v>
      </c>
      <c r="C13" s="61">
        <f>'[2] ICOM'!$F$18</f>
        <v>7</v>
      </c>
      <c r="D13" s="42">
        <f>'[2] ICOM'!$F$19</f>
        <v>5.5</v>
      </c>
    </row>
    <row r="14" spans="2:51" s="4" customFormat="1" x14ac:dyDescent="0.3">
      <c r="B14" s="60" t="s">
        <v>68</v>
      </c>
      <c r="C14" s="61">
        <f>'[2] APEX'!$F$18</f>
        <v>8</v>
      </c>
      <c r="D14" s="42">
        <f>'[2] APEX'!$F$19</f>
        <v>3.5</v>
      </c>
    </row>
    <row r="15" spans="2:51" s="4" customFormat="1" x14ac:dyDescent="0.3">
      <c r="B15" s="60" t="s">
        <v>74</v>
      </c>
      <c r="C15" s="61">
        <f>'[2] Partners'!$F$18</f>
        <v>9.5</v>
      </c>
      <c r="D15" s="42">
        <f>'[2] Partners'!$F$19</f>
        <v>9.6666666666666661</v>
      </c>
    </row>
    <row r="16" spans="2:51" s="4" customFormat="1" x14ac:dyDescent="0.3">
      <c r="B16" s="60" t="s">
        <v>70</v>
      </c>
      <c r="C16" s="61">
        <f>'[2]Oficina '!$F$18</f>
        <v>8.5</v>
      </c>
      <c r="D16" s="42">
        <f>'[2]Oficina '!$F$19</f>
        <v>9.6666666666666661</v>
      </c>
    </row>
    <row r="17" spans="2:4" s="4" customFormat="1" ht="14.5" thickBot="1" x14ac:dyDescent="0.35">
      <c r="B17" s="62" t="s">
        <v>76</v>
      </c>
      <c r="C17" s="63">
        <f>'[2]Santa Fé Idéias'!$F$18</f>
        <v>9</v>
      </c>
      <c r="D17" s="43">
        <f>'[2]Santa Fé Idéias'!$F$19</f>
        <v>9.1666666666666661</v>
      </c>
    </row>
    <row r="18" spans="2:4" s="4" customFormat="1" x14ac:dyDescent="0.3"/>
    <row r="19" spans="2:4" s="4" customFormat="1" x14ac:dyDescent="0.3"/>
    <row r="20" spans="2:4" s="4" customFormat="1" x14ac:dyDescent="0.3"/>
    <row r="21" spans="2:4" s="4" customFormat="1" x14ac:dyDescent="0.3"/>
    <row r="22" spans="2:4" s="4" customFormat="1" x14ac:dyDescent="0.3"/>
    <row r="23" spans="2:4" s="4" customFormat="1" x14ac:dyDescent="0.3"/>
    <row r="24" spans="2:4" s="4" customFormat="1" x14ac:dyDescent="0.3"/>
    <row r="25" spans="2:4" s="4" customFormat="1" x14ac:dyDescent="0.3"/>
    <row r="26" spans="2:4" s="4" customFormat="1" x14ac:dyDescent="0.3"/>
    <row r="27" spans="2:4" s="4" customFormat="1" x14ac:dyDescent="0.3"/>
    <row r="28" spans="2:4" s="4" customFormat="1" x14ac:dyDescent="0.3"/>
    <row r="29" spans="2:4" s="4" customFormat="1" x14ac:dyDescent="0.3"/>
    <row r="30" spans="2:4" s="4" customFormat="1" x14ac:dyDescent="0.3"/>
    <row r="31" spans="2:4" s="4" customFormat="1" x14ac:dyDescent="0.3"/>
    <row r="32" spans="2:4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</sheetData>
  <mergeCells count="2">
    <mergeCell ref="B1:F1"/>
    <mergeCell ref="B2:F2"/>
  </mergeCells>
  <dataValidations count="5">
    <dataValidation allowBlank="1" showInputMessage="1" showErrorMessage="1" prompt="O título desta planilha está nesta célula" sqref="B2:C2" xr:uid="{BD221D67-E76A-4208-BF24-3F0271919879}"/>
    <dataValidation allowBlank="1" showInputMessage="1" showErrorMessage="1" prompt="Insira o nome da empresa nesta célula" sqref="B1:C1" xr:uid="{BC36D4AB-0CC1-4D73-B641-E67B030C2559}"/>
    <dataValidation allowBlank="1" showInputMessage="1" showErrorMessage="1" prompt="Crie uma lista de verificação de plano de negócios nesta planilha" sqref="A1" xr:uid="{C4C07157-DF9F-4C98-9B23-7F6E261C352A}"/>
    <dataValidation allowBlank="1" showInputMessage="1" showErrorMessage="1" prompt="Insira o Nome do responsável na coluna sob este título" sqref="B3:C3 B12" xr:uid="{FE74E34C-2577-4AAC-9287-5B918EE38F7E}"/>
    <dataValidation allowBlank="1" showInputMessage="1" showErrorMessage="1" prompt="Insira a Data de conclusão na coluna, abaixo deste título" sqref="D3 C12:D12" xr:uid="{10436091-E76E-4CC4-BB0C-0780130EBAC3}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4:D7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7B2A-DFFC-4191-9241-CDED2084495D}">
  <sheetPr>
    <pageSetUpPr fitToPage="1"/>
  </sheetPr>
  <dimension ref="A1:BA415"/>
  <sheetViews>
    <sheetView zoomScale="75" zoomScaleNormal="100" workbookViewId="0">
      <selection activeCell="I17" sqref="I17"/>
    </sheetView>
  </sheetViews>
  <sheetFormatPr defaultColWidth="9" defaultRowHeight="14" x14ac:dyDescent="0.3"/>
  <cols>
    <col min="1" max="1" width="2.58203125" style="4" customWidth="1"/>
    <col min="2" max="2" width="25.75" customWidth="1"/>
    <col min="3" max="3" width="21.75" customWidth="1"/>
    <col min="4" max="4" width="20.75" customWidth="1"/>
    <col min="5" max="5" width="22.83203125" customWidth="1"/>
    <col min="6" max="6" width="21.58203125" customWidth="1"/>
    <col min="7" max="7" width="25" customWidth="1"/>
    <col min="8" max="8" width="21.5" style="4" customWidth="1"/>
    <col min="9" max="53" width="9" style="4"/>
  </cols>
  <sheetData>
    <row r="1" spans="2:53" ht="33.75" customHeight="1" x14ac:dyDescent="0.3">
      <c r="B1" s="101" t="s">
        <v>0</v>
      </c>
      <c r="C1" s="101"/>
      <c r="D1" s="101"/>
      <c r="E1" s="101"/>
      <c r="F1" s="101"/>
      <c r="G1" s="101"/>
    </row>
    <row r="2" spans="2:53" ht="45" customHeight="1" thickBot="1" x14ac:dyDescent="0.35">
      <c r="B2" s="102" t="s">
        <v>79</v>
      </c>
      <c r="C2" s="102"/>
      <c r="D2" s="102"/>
      <c r="E2" s="102"/>
      <c r="F2" s="102"/>
      <c r="G2" s="102"/>
    </row>
    <row r="3" spans="2:53" ht="45" customHeight="1" thickBot="1" x14ac:dyDescent="0.35">
      <c r="B3" s="4"/>
      <c r="C3" s="103" t="s">
        <v>80</v>
      </c>
      <c r="D3" s="104"/>
      <c r="E3" s="104"/>
      <c r="F3" s="105"/>
      <c r="G3" s="30" t="s">
        <v>81</v>
      </c>
      <c r="H3" s="30" t="s">
        <v>82</v>
      </c>
    </row>
    <row r="4" spans="2:53" ht="45.65" customHeight="1" x14ac:dyDescent="0.3">
      <c r="B4" s="25" t="s">
        <v>30</v>
      </c>
      <c r="C4" s="24" t="s">
        <v>66</v>
      </c>
      <c r="D4" s="24" t="s">
        <v>77</v>
      </c>
      <c r="E4" s="24" t="s">
        <v>78</v>
      </c>
      <c r="F4" s="24" t="s">
        <v>83</v>
      </c>
      <c r="G4" s="24" t="s">
        <v>84</v>
      </c>
      <c r="H4" s="26" t="s">
        <v>85</v>
      </c>
      <c r="BA4"/>
    </row>
    <row r="5" spans="2:53" x14ac:dyDescent="0.3">
      <c r="B5" s="27" t="s">
        <v>72</v>
      </c>
      <c r="C5" s="31">
        <v>42.8</v>
      </c>
      <c r="D5" s="41">
        <f>'Análise Subcomissão'!C13</f>
        <v>7</v>
      </c>
      <c r="E5" s="41">
        <f>'Análise Subcomissão'!D13</f>
        <v>5.5</v>
      </c>
      <c r="F5" s="56">
        <f t="shared" ref="F5:F9" si="0">SUM(C5:E5)</f>
        <v>55.3</v>
      </c>
      <c r="G5" s="47">
        <f>LARGE(Lista_de_verificação28[PTL TOTAL],1)</f>
        <v>91.666666666666671</v>
      </c>
      <c r="H5" s="58">
        <f>Lista_de_verificação28[[#This Row],[PTL TOTAL]]/Lista_de_verificação28[[#This Row],[MPT TOTAL]]</f>
        <v>0.60327272727272718</v>
      </c>
      <c r="BA5"/>
    </row>
    <row r="6" spans="2:53" x14ac:dyDescent="0.3">
      <c r="B6" s="27" t="s">
        <v>68</v>
      </c>
      <c r="C6" s="31">
        <v>48.7</v>
      </c>
      <c r="D6" s="41">
        <f>'Análise Subcomissão'!C14</f>
        <v>8</v>
      </c>
      <c r="E6" s="41">
        <f>'Análise Subcomissão'!D14</f>
        <v>3.5</v>
      </c>
      <c r="F6" s="56">
        <f t="shared" si="0"/>
        <v>60.2</v>
      </c>
      <c r="G6" s="47">
        <f>LARGE(Lista_de_verificação28[PTL TOTAL],1)</f>
        <v>91.666666666666671</v>
      </c>
      <c r="H6" s="58">
        <f>Lista_de_verificação28[[#This Row],[PTL TOTAL]]/Lista_de_verificação28[[#This Row],[MPT TOTAL]]</f>
        <v>0.65672727272727272</v>
      </c>
      <c r="BA6"/>
    </row>
    <row r="7" spans="2:53" x14ac:dyDescent="0.3">
      <c r="B7" s="27" t="s">
        <v>74</v>
      </c>
      <c r="C7" s="31">
        <v>46.8</v>
      </c>
      <c r="D7" s="41">
        <f>'Análise Subcomissão'!C15</f>
        <v>9.5</v>
      </c>
      <c r="E7" s="41">
        <f>'Análise Subcomissão'!D15</f>
        <v>9.6666666666666661</v>
      </c>
      <c r="F7" s="56">
        <f t="shared" si="0"/>
        <v>65.966666666666669</v>
      </c>
      <c r="G7" s="47">
        <f>LARGE(Lista_de_verificação28[PTL TOTAL],1)</f>
        <v>91.666666666666671</v>
      </c>
      <c r="H7" s="58">
        <f>Lista_de_verificação28[[#This Row],[PTL TOTAL]]/Lista_de_verificação28[[#This Row],[MPT TOTAL]]</f>
        <v>0.71963636363636363</v>
      </c>
      <c r="BA7"/>
    </row>
    <row r="8" spans="2:53" x14ac:dyDescent="0.3">
      <c r="B8" s="27" t="s">
        <v>70</v>
      </c>
      <c r="C8" s="31">
        <v>61</v>
      </c>
      <c r="D8" s="41">
        <f>'Análise Subcomissão'!C16</f>
        <v>8.5</v>
      </c>
      <c r="E8" s="41">
        <f>'Análise Subcomissão'!D16</f>
        <v>9.6666666666666661</v>
      </c>
      <c r="F8" s="56">
        <f t="shared" si="0"/>
        <v>79.166666666666671</v>
      </c>
      <c r="G8" s="47">
        <f>LARGE(Lista_de_verificação28[PTL TOTAL],1)</f>
        <v>91.666666666666671</v>
      </c>
      <c r="H8" s="58">
        <f>Lista_de_verificação28[[#This Row],[PTL TOTAL]]/Lista_de_verificação28[[#This Row],[MPT TOTAL]]</f>
        <v>0.86363636363636365</v>
      </c>
      <c r="BA8"/>
    </row>
    <row r="9" spans="2:53" x14ac:dyDescent="0.3">
      <c r="B9" s="28" t="s">
        <v>76</v>
      </c>
      <c r="C9" s="32">
        <v>73.5</v>
      </c>
      <c r="D9" s="41">
        <f>'Análise Subcomissão'!C17</f>
        <v>9</v>
      </c>
      <c r="E9" s="41">
        <f>'Análise Subcomissão'!D17</f>
        <v>9.1666666666666661</v>
      </c>
      <c r="F9" s="57">
        <f t="shared" si="0"/>
        <v>91.666666666666671</v>
      </c>
      <c r="G9" s="47">
        <f>LARGE(Lista_de_verificação28[PTL TOTAL],1)</f>
        <v>91.666666666666671</v>
      </c>
      <c r="H9" s="59">
        <f>Lista_de_verificação28[[#This Row],[PTL TOTAL]]/Lista_de_verificação28[[#This Row],[MPT TOTAL]]</f>
        <v>1</v>
      </c>
      <c r="BA9"/>
    </row>
    <row r="10" spans="2:53" x14ac:dyDescent="0.3">
      <c r="E10" s="4"/>
      <c r="F10" s="4"/>
      <c r="G10" s="4"/>
    </row>
    <row r="11" spans="2:53" s="4" customFormat="1" ht="90" customHeight="1" x14ac:dyDescent="0.3">
      <c r="C11" s="106" t="s">
        <v>86</v>
      </c>
      <c r="D11" s="106"/>
      <c r="E11" s="106"/>
      <c r="F11" s="106"/>
      <c r="G11" s="29" t="s">
        <v>87</v>
      </c>
      <c r="H11" s="29" t="s">
        <v>88</v>
      </c>
    </row>
    <row r="12" spans="2:53" s="4" customFormat="1" x14ac:dyDescent="0.3"/>
    <row r="13" spans="2:53" s="4" customFormat="1" x14ac:dyDescent="0.3">
      <c r="C13" s="107" t="s">
        <v>89</v>
      </c>
      <c r="D13" s="107"/>
      <c r="E13" s="107"/>
      <c r="F13" s="107"/>
    </row>
    <row r="14" spans="2:53" s="4" customFormat="1" x14ac:dyDescent="0.3">
      <c r="C14" s="107"/>
      <c r="D14" s="107"/>
      <c r="E14" s="107"/>
      <c r="F14" s="107"/>
    </row>
    <row r="15" spans="2:53" s="4" customFormat="1" x14ac:dyDescent="0.3">
      <c r="C15" s="107"/>
      <c r="D15" s="107"/>
      <c r="E15" s="107"/>
      <c r="F15" s="107"/>
    </row>
    <row r="16" spans="2:53" s="4" customFormat="1" ht="34.5" customHeight="1" x14ac:dyDescent="0.3">
      <c r="C16" s="107"/>
      <c r="D16" s="107"/>
      <c r="E16" s="107"/>
      <c r="F16" s="107"/>
    </row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</sheetData>
  <mergeCells count="5">
    <mergeCell ref="B1:G1"/>
    <mergeCell ref="B2:G2"/>
    <mergeCell ref="C3:F3"/>
    <mergeCell ref="C11:F11"/>
    <mergeCell ref="C13:F16"/>
  </mergeCells>
  <dataValidations count="5">
    <dataValidation allowBlank="1" showInputMessage="1" showErrorMessage="1" prompt="Insira a Data de conclusão na coluna, abaixo deste título" sqref="C4:H4" xr:uid="{9C82EC70-5E40-4A40-91CA-BB2EDB57A4ED}"/>
    <dataValidation allowBlank="1" showInputMessage="1" showErrorMessage="1" prompt="Insira o Nome do responsável na coluna sob este título" sqref="B4" xr:uid="{559FB307-7E61-41A8-81B4-55EFD2F3275B}"/>
    <dataValidation allowBlank="1" showInputMessage="1" showErrorMessage="1" prompt="Crie uma lista de verificação de plano de negócios nesta planilha" sqref="A1" xr:uid="{490177D6-A435-4B03-8B9D-8DFD8E487F48}"/>
    <dataValidation allowBlank="1" showInputMessage="1" showErrorMessage="1" prompt="Insira o nome da empresa nesta célula" sqref="B1" xr:uid="{57F91A40-7759-411E-8269-4DD1CC2511FF}"/>
    <dataValidation allowBlank="1" showInputMessage="1" showErrorMessage="1" prompt="O título desta planilha está nesta célula" sqref="B2:B3" xr:uid="{278F81E7-880A-41AB-ADE8-0780B7CE74A5}"/>
  </dataValidations>
  <pageMargins left="0.511811024" right="0.511811024" top="0.78740157499999996" bottom="0.78740157499999996" header="0.31496062000000002" footer="0.31496062000000002"/>
  <pageSetup paperSize="9" scale="79" orientation="landscape" r:id="rId1"/>
  <colBreaks count="1" manualBreakCount="1">
    <brk id="8" max="1048575" man="1"/>
  </colBreaks>
  <ignoredErrors>
    <ignoredError sqref="H6:H9" evalError="1"/>
    <ignoredError sqref="C5:C9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588F1-0546-4F27-B731-5509DF785B22}">
  <dimension ref="B1:D12"/>
  <sheetViews>
    <sheetView topLeftCell="A3" workbookViewId="0">
      <selection activeCell="C4" sqref="C4"/>
    </sheetView>
  </sheetViews>
  <sheetFormatPr defaultRowHeight="14" x14ac:dyDescent="0.3"/>
  <cols>
    <col min="2" max="3" width="19.58203125" customWidth="1"/>
    <col min="4" max="4" width="16.58203125" customWidth="1"/>
  </cols>
  <sheetData>
    <row r="1" spans="2:4" ht="14.5" thickBot="1" x14ac:dyDescent="0.35"/>
    <row r="2" spans="2:4" ht="14.5" thickBot="1" x14ac:dyDescent="0.35">
      <c r="B2" s="108" t="s">
        <v>90</v>
      </c>
      <c r="C2" s="109"/>
      <c r="D2" s="110"/>
    </row>
    <row r="3" spans="2:4" ht="31" x14ac:dyDescent="0.3">
      <c r="B3" s="78" t="s">
        <v>91</v>
      </c>
      <c r="C3" s="79" t="s">
        <v>92</v>
      </c>
      <c r="D3" s="80" t="s">
        <v>30</v>
      </c>
    </row>
    <row r="4" spans="2:4" x14ac:dyDescent="0.3">
      <c r="B4" s="68">
        <v>1</v>
      </c>
      <c r="C4" s="69">
        <v>91.7</v>
      </c>
      <c r="D4" s="70" t="s">
        <v>93</v>
      </c>
    </row>
    <row r="5" spans="2:4" x14ac:dyDescent="0.3">
      <c r="B5" s="68">
        <v>2</v>
      </c>
      <c r="C5" s="69">
        <v>79.2</v>
      </c>
      <c r="D5" s="70" t="s">
        <v>94</v>
      </c>
    </row>
    <row r="6" spans="2:4" x14ac:dyDescent="0.3">
      <c r="B6" s="71">
        <v>3</v>
      </c>
      <c r="C6" s="72">
        <v>66</v>
      </c>
      <c r="D6" s="73" t="s">
        <v>95</v>
      </c>
    </row>
    <row r="7" spans="2:4" x14ac:dyDescent="0.3">
      <c r="B7" s="71">
        <v>4</v>
      </c>
      <c r="C7" s="74">
        <v>60.2</v>
      </c>
      <c r="D7" s="73" t="s">
        <v>68</v>
      </c>
    </row>
    <row r="8" spans="2:4" ht="14.5" thickBot="1" x14ac:dyDescent="0.35">
      <c r="B8" s="75">
        <v>5</v>
      </c>
      <c r="C8" s="76">
        <v>55.3</v>
      </c>
      <c r="D8" s="77" t="s">
        <v>96</v>
      </c>
    </row>
    <row r="11" spans="2:4" x14ac:dyDescent="0.3">
      <c r="B11" s="111" t="s">
        <v>97</v>
      </c>
      <c r="C11" s="111"/>
      <c r="D11" s="111"/>
    </row>
    <row r="12" spans="2:4" ht="50.15" customHeight="1" x14ac:dyDescent="0.3">
      <c r="B12" s="111"/>
      <c r="C12" s="111"/>
      <c r="D12" s="111"/>
    </row>
  </sheetData>
  <mergeCells count="2">
    <mergeCell ref="B2:D2"/>
    <mergeCell ref="B11:D12"/>
  </mergeCells>
  <dataValidations count="1">
    <dataValidation allowBlank="1" showInputMessage="1" showErrorMessage="1" prompt="Insira o Nome do responsável na coluna sob este título" sqref="B3:D3" xr:uid="{301964CC-6517-462E-AB54-3A7F2AABDEA7}"/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24FD0-4C2E-495F-844B-BA5044EE679D}">
  <dimension ref="A1:BB413"/>
  <sheetViews>
    <sheetView workbookViewId="0">
      <selection activeCell="D7" sqref="D7"/>
    </sheetView>
  </sheetViews>
  <sheetFormatPr defaultColWidth="9" defaultRowHeight="14" x14ac:dyDescent="0.3"/>
  <cols>
    <col min="1" max="1" width="2.58203125" style="4" customWidth="1"/>
    <col min="2" max="2" width="29.08203125" customWidth="1"/>
    <col min="3" max="3" width="19.58203125" customWidth="1"/>
    <col min="4" max="4" width="35" customWidth="1"/>
    <col min="5" max="5" width="27.25" customWidth="1"/>
    <col min="6" max="6" width="33.58203125" customWidth="1"/>
    <col min="7" max="7" width="32.83203125" customWidth="1"/>
    <col min="8" max="8" width="21.58203125" customWidth="1"/>
    <col min="9" max="54" width="9" style="4"/>
  </cols>
  <sheetData>
    <row r="1" spans="2:54" ht="14.5" thickBot="1" x14ac:dyDescent="0.35"/>
    <row r="2" spans="2:54" ht="39.65" customHeight="1" x14ac:dyDescent="0.3">
      <c r="B2" s="101" t="s">
        <v>0</v>
      </c>
      <c r="C2" s="101"/>
      <c r="D2" s="52" t="s">
        <v>98</v>
      </c>
      <c r="E2" s="92">
        <f>LARGE(Lista_de_verificação23[PPL1],1)</f>
        <v>0.50600000000000001</v>
      </c>
      <c r="F2" s="49"/>
      <c r="G2" s="49"/>
      <c r="H2" s="4"/>
      <c r="BB2"/>
    </row>
    <row r="3" spans="2:54" ht="39.65" customHeight="1" thickBot="1" x14ac:dyDescent="0.35">
      <c r="B3" s="102" t="s">
        <v>99</v>
      </c>
      <c r="C3" s="102"/>
      <c r="D3" s="53" t="s">
        <v>100</v>
      </c>
      <c r="E3" s="118">
        <f>SMALL(Lista_de_verificação23[PPL2],1)</f>
        <v>1E-4</v>
      </c>
      <c r="F3" s="50"/>
      <c r="G3" s="50"/>
      <c r="H3" s="4"/>
      <c r="BB3"/>
    </row>
    <row r="4" spans="2:54" ht="16.5" customHeight="1" thickBot="1" x14ac:dyDescent="0.35">
      <c r="B4" s="33"/>
      <c r="C4" s="33"/>
      <c r="D4" s="33"/>
      <c r="E4" s="33"/>
      <c r="F4" s="51"/>
      <c r="G4" s="50"/>
      <c r="H4" s="50"/>
    </row>
    <row r="5" spans="2:54" ht="42" customHeight="1" x14ac:dyDescent="0.3">
      <c r="B5" s="34"/>
      <c r="C5" s="34"/>
      <c r="D5" s="112" t="s">
        <v>101</v>
      </c>
      <c r="E5" s="113"/>
      <c r="F5" s="114"/>
      <c r="G5" s="115"/>
      <c r="H5" s="5"/>
    </row>
    <row r="6" spans="2:54" ht="30" customHeight="1" x14ac:dyDescent="0.3">
      <c r="B6" s="25" t="s">
        <v>30</v>
      </c>
      <c r="C6" s="25" t="s">
        <v>102</v>
      </c>
      <c r="D6" s="24" t="s">
        <v>103</v>
      </c>
      <c r="E6" s="24" t="s">
        <v>104</v>
      </c>
      <c r="F6" s="24" t="s">
        <v>105</v>
      </c>
      <c r="G6" s="24" t="s">
        <v>106</v>
      </c>
      <c r="H6" s="4"/>
      <c r="BB6"/>
    </row>
    <row r="7" spans="2:54" x14ac:dyDescent="0.3">
      <c r="B7" s="86" t="s">
        <v>93</v>
      </c>
      <c r="C7" s="91">
        <v>0.3</v>
      </c>
      <c r="D7" s="89">
        <f>(Lista_de_verificação23[[#This Row],[PPL1]]/$E$2)*0.9</f>
        <v>0.53359683794466406</v>
      </c>
      <c r="E7" s="91">
        <v>0.05</v>
      </c>
      <c r="F7" s="90">
        <f>(($E$3+1)/(Lista_de_verificação23[[#This Row],[PPL2]]+1))*0.1</f>
        <v>9.5247619047619053E-2</v>
      </c>
      <c r="G7" s="55">
        <f>Lista_de_verificação23[[#This Row],[PPP1]]+Lista_de_verificação23[[#This Row],[PPP2]]</f>
        <v>0.62884445699228309</v>
      </c>
      <c r="H7" s="4"/>
      <c r="BB7"/>
    </row>
    <row r="8" spans="2:54" x14ac:dyDescent="0.3">
      <c r="B8" s="86" t="s">
        <v>94</v>
      </c>
      <c r="C8" s="100">
        <v>0.50600000000000001</v>
      </c>
      <c r="D8" s="89">
        <f>(Lista_de_verificação23[[#This Row],[PPL1]]/$E$2)*0.9</f>
        <v>0.9</v>
      </c>
      <c r="E8" s="100">
        <v>1E-4</v>
      </c>
      <c r="F8" s="90">
        <f>(($E$3+1)/(Lista_de_verificação23[[#This Row],[PPL2]]+1))*0.1</f>
        <v>0.1</v>
      </c>
      <c r="G8" s="55">
        <f>Lista_de_verificação23[[#This Row],[PPP1]]+Lista_de_verificação23[[#This Row],[PPP2]]</f>
        <v>1</v>
      </c>
      <c r="H8" s="4"/>
      <c r="BB8"/>
    </row>
    <row r="9" spans="2:54" s="4" customFormat="1" x14ac:dyDescent="0.3"/>
    <row r="10" spans="2:54" s="4" customFormat="1" ht="221.5" customHeight="1" x14ac:dyDescent="0.3">
      <c r="D10" s="48" t="s">
        <v>107</v>
      </c>
      <c r="E10" s="54"/>
      <c r="F10" s="48" t="s">
        <v>108</v>
      </c>
      <c r="G10" s="48" t="s">
        <v>109</v>
      </c>
    </row>
    <row r="11" spans="2:54" s="4" customFormat="1" x14ac:dyDescent="0.3"/>
    <row r="12" spans="2:54" s="4" customFormat="1" x14ac:dyDescent="0.3"/>
    <row r="13" spans="2:54" s="4" customFormat="1" x14ac:dyDescent="0.3"/>
    <row r="14" spans="2:54" s="4" customFormat="1" x14ac:dyDescent="0.3"/>
    <row r="15" spans="2:54" s="4" customFormat="1" x14ac:dyDescent="0.3"/>
    <row r="16" spans="2:5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</sheetData>
  <mergeCells count="3">
    <mergeCell ref="D5:G5"/>
    <mergeCell ref="B2:C2"/>
    <mergeCell ref="B3:C3"/>
  </mergeCells>
  <phoneticPr fontId="12" type="noConversion"/>
  <dataValidations count="5">
    <dataValidation allowBlank="1" showInputMessage="1" showErrorMessage="1" prompt="Crie uma lista de verificação de plano de negócios nesta planilha" sqref="A2" xr:uid="{E605BF90-B685-45CA-83B9-6A38EE754FBE}"/>
    <dataValidation allowBlank="1" showInputMessage="1" showErrorMessage="1" prompt="Insira o nome da empresa nesta célula" sqref="B2" xr:uid="{67BA1B57-AEF7-4A73-B65B-9FF1F09DC2CC}"/>
    <dataValidation allowBlank="1" showInputMessage="1" showErrorMessage="1" prompt="O título desta planilha está nesta célula" sqref="B3:B4 C4" xr:uid="{4C7E4980-B026-4983-9E63-8851953C7559}"/>
    <dataValidation allowBlank="1" showInputMessage="1" showErrorMessage="1" prompt="Insira a Data de conclusão na coluna, abaixo deste título" sqref="F6:G6" xr:uid="{2DB52332-A3F3-43F5-AD32-B2C7145C00EF}"/>
    <dataValidation allowBlank="1" showInputMessage="1" showErrorMessage="1" prompt="Insira o Nome do responsável na coluna sob este título" sqref="B6:C6" xr:uid="{373AF9E4-57C5-400E-B71F-900FABE8947C}"/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DAA3-45FC-4619-96A0-758050446929}">
  <dimension ref="A1:AZ414"/>
  <sheetViews>
    <sheetView tabSelected="1" workbookViewId="0">
      <selection activeCell="B6" sqref="B6"/>
    </sheetView>
  </sheetViews>
  <sheetFormatPr defaultColWidth="9" defaultRowHeight="14" x14ac:dyDescent="0.3"/>
  <cols>
    <col min="1" max="1" width="2.58203125" style="4" customWidth="1"/>
    <col min="2" max="2" width="29.08203125" customWidth="1"/>
    <col min="3" max="3" width="27.58203125" customWidth="1"/>
    <col min="4" max="4" width="30" customWidth="1"/>
    <col min="5" max="5" width="32.83203125" customWidth="1"/>
    <col min="6" max="6" width="21.58203125" customWidth="1"/>
    <col min="7" max="52" width="9" style="4"/>
  </cols>
  <sheetData>
    <row r="1" spans="2:52" ht="14.5" thickBot="1" x14ac:dyDescent="0.35"/>
    <row r="2" spans="2:52" ht="28" customHeight="1" x14ac:dyDescent="0.3">
      <c r="B2" s="116" t="s">
        <v>0</v>
      </c>
      <c r="C2" s="116"/>
      <c r="D2" s="81" t="s">
        <v>110</v>
      </c>
      <c r="E2" s="83">
        <v>0.7</v>
      </c>
      <c r="F2" s="49"/>
    </row>
    <row r="3" spans="2:52" ht="23.15" customHeight="1" thickBot="1" x14ac:dyDescent="0.35">
      <c r="B3" s="117" t="s">
        <v>111</v>
      </c>
      <c r="C3" s="117"/>
      <c r="D3" s="82" t="s">
        <v>112</v>
      </c>
      <c r="E3" s="84">
        <v>0.3</v>
      </c>
      <c r="F3" s="50"/>
    </row>
    <row r="4" spans="2:52" ht="45" customHeight="1" x14ac:dyDescent="0.3">
      <c r="B4" s="85"/>
      <c r="C4" s="85"/>
      <c r="D4" s="88"/>
      <c r="E4" s="87"/>
      <c r="F4" s="50"/>
    </row>
    <row r="5" spans="2:52" ht="30" customHeight="1" x14ac:dyDescent="0.3">
      <c r="B5" s="25" t="s">
        <v>30</v>
      </c>
      <c r="C5" s="24" t="s">
        <v>113</v>
      </c>
      <c r="D5" s="24" t="s">
        <v>114</v>
      </c>
      <c r="E5" s="26" t="s">
        <v>115</v>
      </c>
      <c r="F5" s="4"/>
      <c r="AZ5"/>
    </row>
    <row r="6" spans="2:52" ht="33" customHeight="1" x14ac:dyDescent="0.3">
      <c r="B6" s="94" t="str">
        <f>Credenciamento!B7</f>
        <v>SantaFe Ideias Inteligentes em Marketing e Comunicação LTDA</v>
      </c>
      <c r="C6" s="97">
        <v>1</v>
      </c>
      <c r="D6" s="98">
        <f>'Pontuação de Preços'!G7</f>
        <v>0.62884445699228309</v>
      </c>
      <c r="E6" s="99">
        <f>(Lista_de_verificação237[[#This Row],[Procedimento 1:
Índice Técnico (IT)]]*$E$2)+(Lista_de_verificação237[[#This Row],[Procedimento 2:
Índice de Preços (IP)]]*$E$3)</f>
        <v>0.8886533370976849</v>
      </c>
      <c r="F6" s="4"/>
      <c r="AZ6"/>
    </row>
    <row r="7" spans="2:52" ht="28" x14ac:dyDescent="0.3">
      <c r="B7" s="94" t="str">
        <f>Credenciamento!B8</f>
        <v>In Press Oficina Assessoria de Comunicação LTDA</v>
      </c>
      <c r="C7" s="97">
        <v>0.86</v>
      </c>
      <c r="D7" s="98">
        <f>'Pontuação de Preços'!G8</f>
        <v>1</v>
      </c>
      <c r="E7" s="99">
        <f>(Lista_de_verificação237[[#This Row],[Procedimento 1:
Índice Técnico (IT)]]*$E$2)+(Lista_de_verificação237[[#This Row],[Procedimento 2:
Índice de Preços (IP)]]*$E$3)</f>
        <v>0.90199999999999991</v>
      </c>
      <c r="F7" s="4"/>
      <c r="AZ7"/>
    </row>
    <row r="8" spans="2:52" x14ac:dyDescent="0.3">
      <c r="B8" s="95"/>
      <c r="C8" s="93"/>
      <c r="D8" s="93"/>
      <c r="E8" s="93"/>
      <c r="F8" s="4"/>
      <c r="AZ8"/>
    </row>
    <row r="9" spans="2:52" x14ac:dyDescent="0.3">
      <c r="B9" s="95"/>
      <c r="C9" s="93"/>
      <c r="D9" s="93"/>
      <c r="E9" s="93"/>
      <c r="F9" s="4"/>
      <c r="AZ9"/>
    </row>
    <row r="10" spans="2:52" s="4" customFormat="1" ht="8.5" customHeight="1" x14ac:dyDescent="0.3"/>
    <row r="11" spans="2:52" s="4" customFormat="1" ht="409.6" customHeight="1" x14ac:dyDescent="0.3">
      <c r="C11" s="4" t="s">
        <v>116</v>
      </c>
      <c r="D11" s="4" t="s">
        <v>109</v>
      </c>
      <c r="E11" s="4" t="s">
        <v>117</v>
      </c>
    </row>
    <row r="12" spans="2:52" s="4" customFormat="1" x14ac:dyDescent="0.3"/>
    <row r="13" spans="2:52" s="4" customFormat="1" x14ac:dyDescent="0.3"/>
    <row r="14" spans="2:52" s="4" customFormat="1" x14ac:dyDescent="0.3"/>
    <row r="15" spans="2:52" s="4" customFormat="1" x14ac:dyDescent="0.3"/>
    <row r="16" spans="2:5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</sheetData>
  <mergeCells count="2">
    <mergeCell ref="B2:C2"/>
    <mergeCell ref="B3:C3"/>
  </mergeCells>
  <dataValidations count="5">
    <dataValidation allowBlank="1" showInputMessage="1" showErrorMessage="1" prompt="Insira a Data de conclusão na coluna, abaixo deste título" sqref="C5:E5" xr:uid="{B224B2D0-59C3-497A-9894-0BD09E8ADF54}"/>
    <dataValidation allowBlank="1" showInputMessage="1" showErrorMessage="1" prompt="O título desta planilha está nesta célula" sqref="B3:B4" xr:uid="{D5DC7959-9DF4-47EA-81F4-F1608EAD5046}"/>
    <dataValidation allowBlank="1" showInputMessage="1" showErrorMessage="1" prompt="Insira o nome da empresa nesta célula" sqref="B2" xr:uid="{726993C6-DA1B-4BD2-803A-7C0F7A437A24}"/>
    <dataValidation allowBlank="1" showInputMessage="1" showErrorMessage="1" prompt="Crie uma lista de verificação de plano de negócios nesta planilha" sqref="A2" xr:uid="{B36D7413-6E67-42EA-BDB7-C9E462227A8A}"/>
    <dataValidation allowBlank="1" showInputMessage="1" showErrorMessage="1" prompt="Insira o Nome do responsável na coluna sob este título" sqref="B5" xr:uid="{4DF8DB68-F07F-4833-AC11-61889701CF5A}"/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8B86-9A79-4398-B722-2A98CCED11FC}">
  <dimension ref="A1:AZ412"/>
  <sheetViews>
    <sheetView workbookViewId="0">
      <selection activeCell="D7" sqref="D7"/>
    </sheetView>
  </sheetViews>
  <sheetFormatPr defaultColWidth="9" defaultRowHeight="14" x14ac:dyDescent="0.3"/>
  <cols>
    <col min="1" max="1" width="2.58203125" style="4" customWidth="1"/>
    <col min="2" max="2" width="29.08203125" customWidth="1"/>
    <col min="3" max="4" width="33.25" customWidth="1"/>
    <col min="5" max="5" width="35.33203125" customWidth="1"/>
    <col min="6" max="6" width="36.75" customWidth="1"/>
    <col min="7" max="52" width="9" style="4"/>
  </cols>
  <sheetData>
    <row r="1" spans="2:52" ht="33.75" customHeight="1" x14ac:dyDescent="0.3">
      <c r="B1" s="101" t="s">
        <v>0</v>
      </c>
      <c r="C1" s="101"/>
      <c r="D1" s="101"/>
      <c r="E1" s="101"/>
      <c r="F1" s="101"/>
    </row>
    <row r="2" spans="2:52" ht="45" customHeight="1" x14ac:dyDescent="0.3">
      <c r="B2" s="102" t="s">
        <v>118</v>
      </c>
      <c r="C2" s="102"/>
      <c r="D2" s="102"/>
      <c r="E2" s="102"/>
      <c r="F2" s="102"/>
    </row>
    <row r="3" spans="2:52" ht="30" customHeight="1" x14ac:dyDescent="0.3">
      <c r="B3" s="3" t="s">
        <v>119</v>
      </c>
      <c r="C3" s="3" t="s">
        <v>30</v>
      </c>
      <c r="D3" s="3" t="s">
        <v>111</v>
      </c>
      <c r="E3" s="3" t="s">
        <v>31</v>
      </c>
      <c r="F3" s="4"/>
      <c r="AZ3"/>
    </row>
    <row r="4" spans="2:52" ht="14.25" customHeight="1" x14ac:dyDescent="0.3">
      <c r="B4" s="2">
        <v>1</v>
      </c>
      <c r="C4" s="2" t="s">
        <v>59</v>
      </c>
      <c r="D4" s="96">
        <f>LARGE(Lista_de_verificação237[[#All],[Procedimento 3:
Pontuação Final (PF)]],Lista_de_verificação235[[#This Row],[Ordem]])</f>
        <v>0.90199999999999991</v>
      </c>
      <c r="E4" s="1" t="str">
        <f>VLOOKUP(Lista_de_verificação235[[#This Row],[Licitante]],Lista_de_verificação2356[#All],2,FALSE)</f>
        <v>15.758.602/0001-80</v>
      </c>
      <c r="F4" s="4"/>
      <c r="AZ4"/>
    </row>
    <row r="5" spans="2:52" ht="28" x14ac:dyDescent="0.3">
      <c r="B5" s="2">
        <v>2</v>
      </c>
      <c r="C5" s="2" t="s">
        <v>54</v>
      </c>
      <c r="D5" s="96">
        <f>LARGE(Lista_de_verificação237[[#All],[Procedimento 3:
Pontuação Final (PF)]],Lista_de_verificação235[[#This Row],[Ordem]])</f>
        <v>0.8886533370976849</v>
      </c>
      <c r="E5" s="1" t="str">
        <f>VLOOKUP(Lista_de_verificação235[[#This Row],[Licitante]],Lista_de_verificação2356[#All],2,FALSE)</f>
        <v>37.998.358/0001-65</v>
      </c>
      <c r="F5" s="4"/>
      <c r="AZ5"/>
    </row>
    <row r="6" spans="2:52" x14ac:dyDescent="0.3">
      <c r="B6" s="2">
        <v>3</v>
      </c>
      <c r="C6" s="2"/>
      <c r="D6" s="2"/>
      <c r="E6" s="1"/>
      <c r="F6" s="4"/>
      <c r="AZ6"/>
    </row>
    <row r="7" spans="2:52" x14ac:dyDescent="0.3">
      <c r="B7" s="2">
        <v>4</v>
      </c>
      <c r="C7" s="2"/>
      <c r="D7" s="2"/>
      <c r="E7" s="1"/>
      <c r="F7" s="4"/>
      <c r="AZ7"/>
    </row>
    <row r="8" spans="2:52" x14ac:dyDescent="0.3">
      <c r="B8" s="2">
        <v>5</v>
      </c>
      <c r="C8" s="2"/>
      <c r="D8" s="2"/>
      <c r="E8" s="1"/>
      <c r="F8" s="4"/>
      <c r="AZ8"/>
    </row>
    <row r="9" spans="2:52" s="4" customFormat="1" x14ac:dyDescent="0.3"/>
    <row r="10" spans="2:52" s="4" customFormat="1" x14ac:dyDescent="0.3"/>
    <row r="11" spans="2:52" s="4" customFormat="1" x14ac:dyDescent="0.3"/>
    <row r="12" spans="2:52" s="4" customFormat="1" x14ac:dyDescent="0.3"/>
    <row r="13" spans="2:52" s="4" customFormat="1" x14ac:dyDescent="0.3"/>
    <row r="14" spans="2:52" s="4" customFormat="1" x14ac:dyDescent="0.3"/>
    <row r="15" spans="2:52" s="4" customFormat="1" x14ac:dyDescent="0.3"/>
    <row r="16" spans="2:5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</sheetData>
  <mergeCells count="2">
    <mergeCell ref="B1:F1"/>
    <mergeCell ref="B2:F2"/>
  </mergeCells>
  <dataValidations count="5">
    <dataValidation allowBlank="1" showInputMessage="1" showErrorMessage="1" prompt="Insira a Data de conclusão na coluna, abaixo deste título" sqref="E3" xr:uid="{905E1A37-92B0-4581-B06E-5FEA5A4B11E9}"/>
    <dataValidation allowBlank="1" showInputMessage="1" showErrorMessage="1" prompt="O título desta planilha está nesta célula" sqref="B2:D2" xr:uid="{CE40CC99-2B90-45C6-93EF-5ECA593B460F}"/>
    <dataValidation allowBlank="1" showInputMessage="1" showErrorMessage="1" prompt="Insira o nome da empresa nesta célula" sqref="B1:D1" xr:uid="{A8B84ECB-F541-4AD7-B7D7-D36ED04E6A6F}"/>
    <dataValidation allowBlank="1" showInputMessage="1" showErrorMessage="1" prompt="Crie uma lista de verificação de plano de negócios nesta planilha" sqref="A1" xr:uid="{6BAC314E-B4AB-4B54-86D0-A00289365295}"/>
    <dataValidation allowBlank="1" showInputMessage="1" showErrorMessage="1" prompt="Insira o Nome do responsável na coluna sob este título" sqref="B3:D3" xr:uid="{A6A9FEF0-DF6D-4F71-AF24-F5F5CE6EB82D}"/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E0A64-3B79-40D0-B5B8-9F6FE2202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4994F8E-3141-47F3-91B7-8A348AFEAE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6C7A7-3246-4EB4-B7D0-9FB37D6AB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Cronograma</vt:lpstr>
      <vt:lpstr>Credenciamento</vt:lpstr>
      <vt:lpstr>Análise Subcomissão</vt:lpstr>
      <vt:lpstr>Pontuação Técnica</vt:lpstr>
      <vt:lpstr>PT Classificação</vt:lpstr>
      <vt:lpstr>Pontuação de Preços</vt:lpstr>
      <vt:lpstr>Pontuação Final</vt:lpstr>
      <vt:lpstr>Resultado Final</vt:lpstr>
      <vt:lpstr>'Pontuação Técnica'!Area_de_impressao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2022-11-06T06:52:18Z</dcterms:created>
  <dcterms:modified xsi:type="dcterms:W3CDTF">2024-03-27T15:21:08Z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