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leccontrucoes-my.sharepoint.com/personal/cecilia_mattesco_infrasa_gov_br/Documents/Área de Trabalho/"/>
    </mc:Choice>
  </mc:AlternateContent>
  <xr:revisionPtr revIDLastSave="8" documentId="8_{45A5D112-3B07-4AE5-8A8C-24D1FEDBCD39}" xr6:coauthVersionLast="47" xr6:coauthVersionMax="47" xr10:uidLastSave="{E9F3EF10-A9B5-4078-9310-0D57E1E049A2}"/>
  <bookViews>
    <workbookView xWindow="9510" yWindow="-90" windowWidth="20660" windowHeight="10380" tabRatio="669" xr2:uid="{7D30EDFA-6C1D-4465-B93E-A3A3EB19E738}"/>
  </bookViews>
  <sheets>
    <sheet name="Conferência da Médi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6" l="1"/>
  <c r="P16" i="6"/>
  <c r="P24" i="6"/>
  <c r="P32" i="6"/>
  <c r="P40" i="6"/>
  <c r="L4" i="6"/>
  <c r="D50" i="6"/>
  <c r="J4" i="6"/>
  <c r="H4" i="6"/>
  <c r="L5" i="6"/>
  <c r="Q5" i="6" s="1"/>
  <c r="L6" i="6"/>
  <c r="M6" i="6" s="1"/>
  <c r="L7" i="6"/>
  <c r="P7" i="6" s="1"/>
  <c r="L8" i="6"/>
  <c r="P8" i="6" s="1"/>
  <c r="L9" i="6"/>
  <c r="P9" i="6" s="1"/>
  <c r="L10" i="6"/>
  <c r="M10" i="6" s="1"/>
  <c r="L11" i="6"/>
  <c r="P11" i="6" s="1"/>
  <c r="L12" i="6"/>
  <c r="P12" i="6" s="1"/>
  <c r="L13" i="6"/>
  <c r="P13" i="6" s="1"/>
  <c r="L14" i="6"/>
  <c r="P14" i="6" s="1"/>
  <c r="L15" i="6"/>
  <c r="P15" i="6" s="1"/>
  <c r="L16" i="6"/>
  <c r="L17" i="6"/>
  <c r="P17" i="6" s="1"/>
  <c r="L18" i="6"/>
  <c r="M18" i="6" s="1"/>
  <c r="L19" i="6"/>
  <c r="P19" i="6" s="1"/>
  <c r="L20" i="6"/>
  <c r="P20" i="6" s="1"/>
  <c r="L21" i="6"/>
  <c r="P21" i="6" s="1"/>
  <c r="L22" i="6"/>
  <c r="P22" i="6" s="1"/>
  <c r="L23" i="6"/>
  <c r="P23" i="6" s="1"/>
  <c r="L24" i="6"/>
  <c r="M24" i="6" s="1"/>
  <c r="L25" i="6"/>
  <c r="M25" i="6" s="1"/>
  <c r="L26" i="6"/>
  <c r="M26" i="6" s="1"/>
  <c r="L27" i="6"/>
  <c r="P27" i="6" s="1"/>
  <c r="L28" i="6"/>
  <c r="M28" i="6" s="1"/>
  <c r="L29" i="6"/>
  <c r="P29" i="6" s="1"/>
  <c r="L30" i="6"/>
  <c r="P30" i="6" s="1"/>
  <c r="L31" i="6"/>
  <c r="P31" i="6" s="1"/>
  <c r="L32" i="6"/>
  <c r="L33" i="6"/>
  <c r="P33" i="6" s="1"/>
  <c r="L34" i="6"/>
  <c r="P34" i="6" s="1"/>
  <c r="L35" i="6"/>
  <c r="P35" i="6" s="1"/>
  <c r="L36" i="6"/>
  <c r="P36" i="6" s="1"/>
  <c r="L37" i="6"/>
  <c r="P37" i="6" s="1"/>
  <c r="L38" i="6"/>
  <c r="P38" i="6" s="1"/>
  <c r="L39" i="6"/>
  <c r="P39" i="6" s="1"/>
  <c r="L40" i="6"/>
  <c r="L41" i="6"/>
  <c r="P41" i="6" s="1"/>
  <c r="L42" i="6"/>
  <c r="P42" i="6" s="1"/>
  <c r="L43" i="6"/>
  <c r="M43" i="6" s="1"/>
  <c r="M13" i="6"/>
  <c r="M17" i="6"/>
  <c r="M23" i="6"/>
  <c r="M36" i="6"/>
  <c r="M37" i="6"/>
  <c r="M38" i="6"/>
  <c r="D53" i="6"/>
  <c r="K43" i="6"/>
  <c r="K36" i="6"/>
  <c r="K37" i="6"/>
  <c r="K38" i="6"/>
  <c r="K35" i="6"/>
  <c r="K27" i="6"/>
  <c r="K28" i="6"/>
  <c r="K26" i="6"/>
  <c r="K24" i="6"/>
  <c r="K25" i="6"/>
  <c r="K23" i="6"/>
  <c r="K19" i="6"/>
  <c r="K18" i="6"/>
  <c r="K17" i="6"/>
  <c r="K13" i="6"/>
  <c r="K12" i="6"/>
  <c r="K11" i="6"/>
  <c r="K10" i="6"/>
  <c r="K6" i="6"/>
  <c r="K5" i="6"/>
  <c r="K4" i="6"/>
  <c r="J38" i="6"/>
  <c r="J10" i="6"/>
  <c r="J9" i="6"/>
  <c r="J8" i="6"/>
  <c r="J7" i="6"/>
  <c r="J6" i="6"/>
  <c r="J5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9" i="6"/>
  <c r="J40" i="6"/>
  <c r="J41" i="6"/>
  <c r="J42" i="6"/>
  <c r="J43" i="6"/>
  <c r="J11" i="6"/>
  <c r="J12" i="6"/>
  <c r="J13" i="6"/>
  <c r="M35" i="6" l="1"/>
  <c r="M27" i="6"/>
  <c r="P28" i="6"/>
  <c r="P10" i="6"/>
  <c r="M19" i="6"/>
  <c r="P43" i="6"/>
  <c r="P26" i="6"/>
  <c r="P18" i="6"/>
  <c r="P6" i="6"/>
  <c r="P25" i="6"/>
  <c r="P5" i="6"/>
  <c r="M5" i="6"/>
  <c r="Q12" i="6"/>
  <c r="M11" i="6"/>
  <c r="Q11" i="6"/>
  <c r="Q6" i="6"/>
  <c r="M12" i="6"/>
  <c r="J44" i="6"/>
  <c r="P4" i="6"/>
  <c r="H44" i="6"/>
  <c r="Q4" i="6"/>
  <c r="M44" i="6" l="1"/>
</calcChain>
</file>

<file path=xl/sharedStrings.xml><?xml version="1.0" encoding="utf-8"?>
<sst xmlns="http://schemas.openxmlformats.org/spreadsheetml/2006/main" count="93" uniqueCount="57">
  <si>
    <t>Concorrência - Comunicação Corporativa</t>
  </si>
  <si>
    <t>Item</t>
  </si>
  <si>
    <t>Produto/Serviço</t>
  </si>
  <si>
    <t>(Descrição)</t>
  </si>
  <si>
    <t>Complexidade</t>
  </si>
  <si>
    <t>1. Estratégia de Comunicação</t>
  </si>
  <si>
    <t>1.1. Avaliação de percepção de imagem</t>
  </si>
  <si>
    <t>baixa nacional</t>
  </si>
  <si>
    <t>media nacional</t>
  </si>
  <si>
    <t>alta nacional</t>
  </si>
  <si>
    <t>1.2. Diagnóstico e matriz estratégica</t>
  </si>
  <si>
    <t>baixa</t>
  </si>
  <si>
    <t>media</t>
  </si>
  <si>
    <t>alta</t>
  </si>
  <si>
    <t>1.3. Plano Estratégico de Comunicação</t>
  </si>
  <si>
    <t>n/a</t>
  </si>
  <si>
    <t>2. Treinamento</t>
  </si>
  <si>
    <t>2.1. Planejamento e execução de media training</t>
  </si>
  <si>
    <t>2.2. Media training em situações de crise</t>
  </si>
  <si>
    <t>2.3. Treinamento para apresentações</t>
  </si>
  <si>
    <t>3. Monitoramento e Análise</t>
  </si>
  <si>
    <t>3.1. Análise de jornais, revistas, blogs, redes sociais e portais de notícias.</t>
  </si>
  <si>
    <t>4. Produção de Conteúdos</t>
  </si>
  <si>
    <t>4.2. Fotografia</t>
  </si>
  <si>
    <t>4.3. Reportagem em vídeo (Vídeo release)</t>
  </si>
  <si>
    <t>4.4. Banco de Mídias</t>
  </si>
  <si>
    <t>5. Design Aplicado à Produção de Conteúdo</t>
  </si>
  <si>
    <t>5.1. Diagramação/editoração de publicações impressas</t>
  </si>
  <si>
    <t>5.2. Infográficos estáticos e/ou impressos</t>
  </si>
  <si>
    <t>5.3. Infográfico dinâmico</t>
  </si>
  <si>
    <t>6. Atendimento</t>
  </si>
  <si>
    <t>5.4. Atendimento de demandas da Contratante</t>
  </si>
  <si>
    <t>MCTI</t>
  </si>
  <si>
    <t>QTDE</t>
  </si>
  <si>
    <t>Unitário</t>
  </si>
  <si>
    <t>MTRANSP</t>
  </si>
  <si>
    <t>MCIDAD</t>
  </si>
  <si>
    <t>BR+</t>
  </si>
  <si>
    <t>FSB</t>
  </si>
  <si>
    <t>CONFERÊNCIA DA MÉDIA</t>
  </si>
  <si>
    <t># ENTRE MENOR E MAIOR VALOR</t>
  </si>
  <si>
    <t>Total de itens Precificados</t>
  </si>
  <si>
    <t>Total de itens com 3 preços</t>
  </si>
  <si>
    <t>Total de itens com 2 preços</t>
  </si>
  <si>
    <t>Total de itens com preços apenas do MCTIC</t>
  </si>
  <si>
    <t>Coeficiente de Variação</t>
  </si>
  <si>
    <t>Quanto menor o CV, mais homogênea a amostra</t>
  </si>
  <si>
    <t>Desvio Padrão
(DV)</t>
  </si>
  <si>
    <t>MÉDIA ARITMÉTICA DO MAPA DE PREÇOS
(MA)</t>
  </si>
  <si>
    <t>As referências técnicas1, literatura estatísticas2 e manuais de pesquisa de preço3 indicam que um coeficiente de variação menor que 25% representa a homogeneidade dos valores coletados.</t>
  </si>
  <si>
    <t>Dessa forma, a melhor técnica em pesquisa de preço ensina que o saneamento da amostra é obtido com base no afastamento dos extremos inferiores e superiores, de tal forma a obter CV menor que 25% quando esse for superior a 25%. Para delimitar esses extremos, calcula-se a MA mais (+) o DP, Limite Superior (LS), e a MA menos (-) o DP, Limite Inferior (LI). Valores fora dessa faixa devem ser eliminados, conferindo confiabilidade e representatividade na aferição dos preços correntes de mercado.</t>
  </si>
  <si>
    <t>LIMITE SUPERIOR</t>
  </si>
  <si>
    <t>LIMITE INFERIOR</t>
  </si>
  <si>
    <t>FAIXA DE VARIAÇÃO</t>
  </si>
  <si>
    <t>Valores fora dessa faixa devem ser eliminados, conferindo confiabilidade e representatividade na aferição dos preços correntes de mercado.</t>
  </si>
  <si>
    <t>X</t>
  </si>
  <si>
    <t>Valor da In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</si>
</sst>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badi"/>
      <family val="2"/>
    </font>
    <font>
      <b/>
      <sz val="11"/>
      <color rgb="FFFFFFFF"/>
      <name val="Abadi"/>
      <family val="2"/>
    </font>
    <font>
      <b/>
      <sz val="11"/>
      <color rgb="FF000000"/>
      <name val="Abadi"/>
      <family val="2"/>
    </font>
    <font>
      <sz val="11"/>
      <color rgb="FF000000"/>
      <name val="Abadi"/>
      <family val="2"/>
    </font>
    <font>
      <sz val="14"/>
      <color rgb="FF000000"/>
      <name val="Times New Roman"/>
      <family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4" fontId="0" fillId="0" borderId="0" xfId="0" applyNumberFormat="1"/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7" fillId="0" borderId="17" xfId="0" applyNumberFormat="1" applyFont="1" applyBorder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4" fontId="7" fillId="0" borderId="7" xfId="0" applyNumberFormat="1" applyFont="1" applyBorder="1" applyAlignment="1">
      <alignment horizontal="right" vertical="top"/>
    </xf>
    <xf numFmtId="4" fontId="6" fillId="0" borderId="8" xfId="0" applyNumberFormat="1" applyFont="1" applyBorder="1" applyAlignment="1">
      <alignment horizontal="right" vertical="top"/>
    </xf>
    <xf numFmtId="4" fontId="7" fillId="0" borderId="8" xfId="0" applyNumberFormat="1" applyFont="1" applyBorder="1" applyAlignment="1">
      <alignment horizontal="right" vertical="top"/>
    </xf>
    <xf numFmtId="4" fontId="7" fillId="0" borderId="9" xfId="0" applyNumberFormat="1" applyFont="1" applyBorder="1" applyAlignment="1">
      <alignment horizontal="right" vertical="top"/>
    </xf>
    <xf numFmtId="4" fontId="0" fillId="4" borderId="0" xfId="0" applyNumberFormat="1" applyFill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7" fillId="3" borderId="17" xfId="0" applyNumberFormat="1" applyFont="1" applyFill="1" applyBorder="1" applyAlignment="1">
      <alignment horizontal="right" vertical="top"/>
    </xf>
    <xf numFmtId="10" fontId="0" fillId="0" borderId="0" xfId="1" applyNumberFormat="1" applyFont="1"/>
    <xf numFmtId="10" fontId="0" fillId="3" borderId="0" xfId="1" applyNumberFormat="1" applyFont="1" applyFill="1"/>
    <xf numFmtId="4" fontId="7" fillId="6" borderId="17" xfId="0" applyNumberFormat="1" applyFont="1" applyFill="1" applyBorder="1" applyAlignment="1">
      <alignment horizontal="right" vertical="top"/>
    </xf>
    <xf numFmtId="10" fontId="0" fillId="0" borderId="0" xfId="0" applyNumberFormat="1"/>
    <xf numFmtId="4" fontId="0" fillId="3" borderId="0" xfId="1" applyNumberFormat="1" applyFont="1" applyFill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wrapText="1"/>
    </xf>
    <xf numFmtId="4" fontId="0" fillId="0" borderId="0" xfId="1" applyNumberFormat="1" applyFont="1" applyFill="1"/>
    <xf numFmtId="4" fontId="0" fillId="7" borderId="0" xfId="1" applyNumberFormat="1" applyFont="1" applyFill="1"/>
    <xf numFmtId="0" fontId="3" fillId="5" borderId="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4" fontId="3" fillId="5" borderId="0" xfId="0" applyNumberFormat="1" applyFont="1" applyFill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" fontId="3" fillId="5" borderId="0" xfId="0" applyNumberFormat="1" applyFont="1" applyFill="1" applyAlignment="1">
      <alignment horizontal="right" vertical="top" wrapText="1"/>
    </xf>
    <xf numFmtId="0" fontId="0" fillId="5" borderId="0" xfId="0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66FF66"/>
      <color rgb="FFF650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17E8-553E-4249-9235-0051D94A00B9}">
  <dimension ref="A1:T53"/>
  <sheetViews>
    <sheetView tabSelected="1" topLeftCell="A32" zoomScale="90" zoomScaleNormal="90" workbookViewId="0">
      <selection activeCell="L44" sqref="L44"/>
    </sheetView>
  </sheetViews>
  <sheetFormatPr defaultRowHeight="14.5" x14ac:dyDescent="0.35"/>
  <cols>
    <col min="1" max="1" width="20.453125" customWidth="1"/>
    <col min="2" max="2" width="23.26953125" customWidth="1"/>
    <col min="3" max="3" width="16.1796875" bestFit="1" customWidth="1"/>
    <col min="5" max="5" width="12.7265625" bestFit="1" customWidth="1"/>
    <col min="6" max="7" width="11.7265625" bestFit="1" customWidth="1"/>
    <col min="8" max="8" width="24" customWidth="1"/>
    <col min="9" max="9" width="3.26953125" customWidth="1"/>
    <col min="10" max="10" width="28.1796875" hidden="1" customWidth="1"/>
    <col min="11" max="11" width="12.7265625" customWidth="1"/>
    <col min="12" max="12" width="12" bestFit="1" customWidth="1"/>
    <col min="13" max="13" width="17.1796875" customWidth="1"/>
    <col min="14" max="14" width="17.1796875" style="6" customWidth="1"/>
    <col min="15" max="15" width="3.26953125" customWidth="1"/>
    <col min="16" max="16" width="11.7265625" customWidth="1"/>
    <col min="17" max="17" width="11.453125" customWidth="1"/>
  </cols>
  <sheetData>
    <row r="1" spans="1:20" ht="23.25" customHeight="1" thickBot="1" x14ac:dyDescent="0.4">
      <c r="A1" s="53" t="s">
        <v>0</v>
      </c>
      <c r="B1" s="54"/>
      <c r="C1" s="54"/>
      <c r="D1" s="55"/>
      <c r="E1" s="56" t="s">
        <v>32</v>
      </c>
      <c r="F1" s="57" t="s">
        <v>35</v>
      </c>
      <c r="G1" s="57" t="s">
        <v>36</v>
      </c>
      <c r="H1" s="58" t="s">
        <v>48</v>
      </c>
      <c r="I1" s="34"/>
      <c r="J1" s="50" t="s">
        <v>39</v>
      </c>
      <c r="K1" s="50" t="s">
        <v>40</v>
      </c>
      <c r="L1" s="50" t="s">
        <v>47</v>
      </c>
      <c r="M1" s="50" t="s">
        <v>45</v>
      </c>
      <c r="N1" s="59"/>
      <c r="O1" s="33"/>
      <c r="P1" s="49" t="s">
        <v>53</v>
      </c>
      <c r="Q1" s="49"/>
    </row>
    <row r="2" spans="1:20" ht="15" customHeight="1" x14ac:dyDescent="0.35">
      <c r="A2" s="60" t="s">
        <v>1</v>
      </c>
      <c r="B2" s="61" t="s">
        <v>2</v>
      </c>
      <c r="C2" s="62" t="s">
        <v>4</v>
      </c>
      <c r="D2" s="58" t="s">
        <v>33</v>
      </c>
      <c r="E2" s="63" t="s">
        <v>37</v>
      </c>
      <c r="F2" s="34" t="s">
        <v>38</v>
      </c>
      <c r="G2" s="34" t="s">
        <v>38</v>
      </c>
      <c r="H2" s="64"/>
      <c r="I2" s="34"/>
      <c r="J2" s="51"/>
      <c r="K2" s="51"/>
      <c r="L2" s="51"/>
      <c r="M2" s="51"/>
      <c r="N2" s="65" t="s">
        <v>56</v>
      </c>
      <c r="O2" s="34"/>
      <c r="P2" s="50" t="s">
        <v>51</v>
      </c>
      <c r="Q2" s="50" t="s">
        <v>52</v>
      </c>
    </row>
    <row r="3" spans="1:20" ht="15" thickBot="1" x14ac:dyDescent="0.4">
      <c r="A3" s="60"/>
      <c r="B3" s="61" t="s">
        <v>3</v>
      </c>
      <c r="C3" s="66"/>
      <c r="D3" s="67"/>
      <c r="E3" s="63" t="s">
        <v>34</v>
      </c>
      <c r="F3" s="34" t="s">
        <v>34</v>
      </c>
      <c r="G3" s="34" t="s">
        <v>34</v>
      </c>
      <c r="H3" s="64"/>
      <c r="I3" s="34"/>
      <c r="J3" s="51"/>
      <c r="K3" s="51"/>
      <c r="L3" s="51"/>
      <c r="M3" s="51"/>
      <c r="N3" s="65"/>
      <c r="O3" s="34"/>
      <c r="P3" s="51"/>
      <c r="Q3" s="51"/>
    </row>
    <row r="4" spans="1:20" x14ac:dyDescent="0.35">
      <c r="A4" s="39" t="s">
        <v>5</v>
      </c>
      <c r="B4" s="35" t="s">
        <v>6</v>
      </c>
      <c r="C4" s="3" t="s">
        <v>7</v>
      </c>
      <c r="D4" s="7">
        <v>0</v>
      </c>
      <c r="E4" s="22">
        <v>34480.44</v>
      </c>
      <c r="F4" s="9">
        <v>20378.37</v>
      </c>
      <c r="G4" s="9">
        <v>19802.05</v>
      </c>
      <c r="H4" s="12">
        <f>SUM(D4:G4)/3</f>
        <v>24886.953333333335</v>
      </c>
      <c r="I4" s="68"/>
      <c r="J4" s="9">
        <f>AVERAGE(E4:G4)</f>
        <v>24886.953333333335</v>
      </c>
      <c r="K4" s="9">
        <f>E4-G4</f>
        <v>14678.390000000003</v>
      </c>
      <c r="L4" s="6">
        <f>_xlfn.STDEV.P(E4:G4)</f>
        <v>6787.6984809891483</v>
      </c>
      <c r="M4" s="24">
        <f>SUM(L4/H4)</f>
        <v>0.27274123875572076</v>
      </c>
      <c r="N4" s="27">
        <v>12294.1533</v>
      </c>
      <c r="O4" s="69"/>
      <c r="P4" s="6">
        <f>SUM(H4+L4)</f>
        <v>31674.651814322482</v>
      </c>
      <c r="Q4" s="6">
        <f>SUM(H4-L4)</f>
        <v>18099.254852344187</v>
      </c>
      <c r="T4" s="6"/>
    </row>
    <row r="5" spans="1:20" x14ac:dyDescent="0.35">
      <c r="A5" s="40"/>
      <c r="B5" s="36"/>
      <c r="C5" s="3" t="s">
        <v>8</v>
      </c>
      <c r="D5" s="7">
        <v>0</v>
      </c>
      <c r="E5" s="22">
        <v>54603.94</v>
      </c>
      <c r="F5" s="9">
        <v>26896.57</v>
      </c>
      <c r="G5" s="9">
        <v>26875.83</v>
      </c>
      <c r="H5" s="12">
        <v>36125.449999999997</v>
      </c>
      <c r="I5" s="68"/>
      <c r="J5" s="9">
        <f t="shared" ref="J5:J9" si="0">AVERAGE(E5:G5)</f>
        <v>36125.44666666667</v>
      </c>
      <c r="K5" s="9">
        <f>E5-G5</f>
        <v>27728.11</v>
      </c>
      <c r="L5" s="6">
        <f t="shared" ref="L5:L43" si="1">_xlfn.STDEV.P(E5:G5)</f>
        <v>13066.270685482088</v>
      </c>
      <c r="M5" s="24">
        <f t="shared" ref="M5:M43" si="2">SUM(L5/H5)</f>
        <v>0.36169156883809306</v>
      </c>
      <c r="N5" s="27">
        <v>17845.972299999998</v>
      </c>
      <c r="O5" s="69"/>
      <c r="P5" s="6">
        <f t="shared" ref="P5:P43" si="3">SUM(H5+L5)</f>
        <v>49191.720685482083</v>
      </c>
      <c r="Q5" s="6">
        <f>SUM(H5-L5)</f>
        <v>23059.179314517911</v>
      </c>
    </row>
    <row r="6" spans="1:20" ht="15" thickBot="1" x14ac:dyDescent="0.4">
      <c r="A6" s="40"/>
      <c r="B6" s="37"/>
      <c r="C6" s="3" t="s">
        <v>9</v>
      </c>
      <c r="D6" s="7">
        <v>0</v>
      </c>
      <c r="E6" s="22">
        <v>90133.94</v>
      </c>
      <c r="F6" s="9">
        <v>39809.99</v>
      </c>
      <c r="G6" s="9">
        <v>33753.93</v>
      </c>
      <c r="H6" s="12">
        <v>54565.95</v>
      </c>
      <c r="I6" s="68"/>
      <c r="J6" s="9">
        <f t="shared" si="0"/>
        <v>54565.953333333331</v>
      </c>
      <c r="K6" s="9">
        <f>E6-G6</f>
        <v>56380.01</v>
      </c>
      <c r="L6" s="6">
        <f t="shared" si="1"/>
        <v>25271.594361008491</v>
      </c>
      <c r="M6" s="24">
        <f t="shared" si="2"/>
        <v>0.46313853897913426</v>
      </c>
      <c r="N6" s="27">
        <v>26955.579299999998</v>
      </c>
      <c r="O6" s="69"/>
      <c r="P6" s="6">
        <f t="shared" si="3"/>
        <v>79837.544361008491</v>
      </c>
      <c r="Q6" s="6">
        <f>SUM(H6-L6)</f>
        <v>29294.355638991507</v>
      </c>
    </row>
    <row r="7" spans="1:20" ht="18" x14ac:dyDescent="0.35">
      <c r="A7" s="40"/>
      <c r="B7" s="35" t="s">
        <v>10</v>
      </c>
      <c r="C7" s="3" t="s">
        <v>11</v>
      </c>
      <c r="D7" s="7">
        <v>0</v>
      </c>
      <c r="E7" s="25">
        <v>24526.03</v>
      </c>
      <c r="F7" s="10"/>
      <c r="G7" s="10"/>
      <c r="H7" s="12">
        <v>24526.03</v>
      </c>
      <c r="I7" s="68"/>
      <c r="J7" s="9">
        <f t="shared" si="0"/>
        <v>24526.03</v>
      </c>
      <c r="K7" s="9"/>
      <c r="L7" s="6">
        <f t="shared" si="1"/>
        <v>0</v>
      </c>
      <c r="M7" s="23"/>
      <c r="N7" s="27">
        <v>12115.858819999999</v>
      </c>
      <c r="O7" s="69"/>
      <c r="P7" s="6">
        <f t="shared" si="3"/>
        <v>24526.03</v>
      </c>
      <c r="Q7" s="6"/>
    </row>
    <row r="8" spans="1:20" ht="18" x14ac:dyDescent="0.35">
      <c r="A8" s="40"/>
      <c r="B8" s="36"/>
      <c r="C8" s="3" t="s">
        <v>12</v>
      </c>
      <c r="D8" s="7">
        <v>0</v>
      </c>
      <c r="E8" s="25">
        <v>44217.599999999999</v>
      </c>
      <c r="F8" s="10"/>
      <c r="G8" s="10"/>
      <c r="H8" s="12">
        <v>44217.599999999999</v>
      </c>
      <c r="I8" s="68"/>
      <c r="J8" s="9">
        <f t="shared" si="0"/>
        <v>44217.599999999999</v>
      </c>
      <c r="K8" s="9"/>
      <c r="L8" s="6">
        <f t="shared" si="1"/>
        <v>0</v>
      </c>
      <c r="M8" s="23"/>
      <c r="N8" s="27">
        <v>21843.4944</v>
      </c>
      <c r="O8" s="69"/>
      <c r="P8" s="6">
        <f t="shared" si="3"/>
        <v>44217.599999999999</v>
      </c>
      <c r="Q8" s="6"/>
    </row>
    <row r="9" spans="1:20" ht="18.5" thickBot="1" x14ac:dyDescent="0.4">
      <c r="A9" s="40"/>
      <c r="B9" s="37"/>
      <c r="C9" s="5" t="s">
        <v>13</v>
      </c>
      <c r="D9" s="7">
        <v>0</v>
      </c>
      <c r="E9" s="25">
        <v>57662.77</v>
      </c>
      <c r="F9" s="10"/>
      <c r="G9" s="10"/>
      <c r="H9" s="12">
        <v>57662.77</v>
      </c>
      <c r="I9" s="68"/>
      <c r="J9" s="9">
        <f t="shared" si="0"/>
        <v>57662.77</v>
      </c>
      <c r="K9" s="9"/>
      <c r="L9" s="6">
        <f t="shared" si="1"/>
        <v>0</v>
      </c>
      <c r="M9" s="23"/>
      <c r="N9" s="27">
        <v>28485.408379999997</v>
      </c>
      <c r="O9" s="69"/>
      <c r="P9" s="6">
        <f t="shared" si="3"/>
        <v>57662.77</v>
      </c>
      <c r="Q9" s="6"/>
    </row>
    <row r="10" spans="1:20" ht="28.5" thickBot="1" x14ac:dyDescent="0.4">
      <c r="A10" s="41"/>
      <c r="B10" s="2" t="s">
        <v>14</v>
      </c>
      <c r="C10" s="3" t="s">
        <v>15</v>
      </c>
      <c r="D10" s="7">
        <v>2</v>
      </c>
      <c r="E10" s="11">
        <v>92123.79</v>
      </c>
      <c r="F10" s="9">
        <v>54368.12</v>
      </c>
      <c r="G10" s="10"/>
      <c r="H10" s="12">
        <v>73245.960000000006</v>
      </c>
      <c r="I10" s="68"/>
      <c r="J10" s="9">
        <f>AVERAGE(E10:F10)</f>
        <v>73245.955000000002</v>
      </c>
      <c r="K10" s="9">
        <f>E10-F10</f>
        <v>37755.669999999991</v>
      </c>
      <c r="L10" s="6">
        <f t="shared" si="1"/>
        <v>18877.834999999995</v>
      </c>
      <c r="M10" s="24">
        <f t="shared" si="2"/>
        <v>0.25773209880790687</v>
      </c>
      <c r="N10" s="31">
        <v>36183.504240000002</v>
      </c>
      <c r="O10" s="69"/>
      <c r="P10" s="6">
        <f t="shared" si="3"/>
        <v>92123.794999999998</v>
      </c>
      <c r="Q10" s="6"/>
    </row>
    <row r="11" spans="1:20" x14ac:dyDescent="0.35">
      <c r="A11" s="39" t="s">
        <v>16</v>
      </c>
      <c r="B11" s="35" t="s">
        <v>17</v>
      </c>
      <c r="C11" s="3" t="s">
        <v>11</v>
      </c>
      <c r="D11" s="7">
        <v>5</v>
      </c>
      <c r="E11" s="22">
        <v>43606.44</v>
      </c>
      <c r="F11" s="9">
        <v>15293.74</v>
      </c>
      <c r="G11" s="9">
        <v>14187.89</v>
      </c>
      <c r="H11" s="12">
        <v>24362.69</v>
      </c>
      <c r="I11" s="68"/>
      <c r="J11" s="9">
        <f t="shared" ref="J11:J12" si="4">AVERAGE(E11:G11)</f>
        <v>24362.690000000002</v>
      </c>
      <c r="K11" s="9">
        <f>E11-G11</f>
        <v>29418.550000000003</v>
      </c>
      <c r="L11" s="6">
        <f t="shared" si="1"/>
        <v>13614.873278942652</v>
      </c>
      <c r="M11" s="24">
        <f t="shared" si="2"/>
        <v>0.55884113285284398</v>
      </c>
      <c r="N11" s="27">
        <v>12035.16886</v>
      </c>
      <c r="O11" s="69"/>
      <c r="P11" s="6">
        <f t="shared" si="3"/>
        <v>37977.563278942653</v>
      </c>
      <c r="Q11" s="6">
        <f>SUM(H11-L11)</f>
        <v>10747.816721057347</v>
      </c>
    </row>
    <row r="12" spans="1:20" x14ac:dyDescent="0.35">
      <c r="A12" s="40"/>
      <c r="B12" s="36"/>
      <c r="C12" s="3" t="s">
        <v>12</v>
      </c>
      <c r="D12" s="7">
        <v>0</v>
      </c>
      <c r="E12" s="22">
        <v>65236.89</v>
      </c>
      <c r="F12" s="9">
        <v>23407.67</v>
      </c>
      <c r="G12" s="9">
        <v>21919.15</v>
      </c>
      <c r="H12" s="12">
        <v>36854.57</v>
      </c>
      <c r="I12" s="68"/>
      <c r="J12" s="9">
        <f t="shared" si="4"/>
        <v>36854.57</v>
      </c>
      <c r="K12" s="9">
        <f>E12-G12</f>
        <v>43317.74</v>
      </c>
      <c r="L12" s="6">
        <f t="shared" si="1"/>
        <v>20078.528986364188</v>
      </c>
      <c r="M12" s="24">
        <f t="shared" si="2"/>
        <v>0.54480432104795118</v>
      </c>
      <c r="N12" s="32">
        <v>18206.157579999999</v>
      </c>
      <c r="O12" s="69"/>
      <c r="P12" s="6">
        <f t="shared" si="3"/>
        <v>56933.098986364188</v>
      </c>
      <c r="Q12" s="6">
        <f>SUM(H12-L12)</f>
        <v>16776.041013635811</v>
      </c>
    </row>
    <row r="13" spans="1:20" ht="18.5" thickBot="1" x14ac:dyDescent="0.4">
      <c r="A13" s="40"/>
      <c r="B13" s="37"/>
      <c r="C13" s="3" t="s">
        <v>13</v>
      </c>
      <c r="D13" s="7">
        <v>0</v>
      </c>
      <c r="E13" s="11">
        <v>81632.5</v>
      </c>
      <c r="F13" s="9">
        <v>34147.11</v>
      </c>
      <c r="G13" s="10"/>
      <c r="H13" s="12">
        <v>57889.81</v>
      </c>
      <c r="I13" s="68"/>
      <c r="J13" s="9">
        <f>AVERAGE(E13:G13)</f>
        <v>57889.805</v>
      </c>
      <c r="K13" s="9">
        <f>E13-F13</f>
        <v>47485.39</v>
      </c>
      <c r="L13" s="6">
        <f t="shared" si="1"/>
        <v>23742.695000000003</v>
      </c>
      <c r="M13" s="24">
        <f t="shared" si="2"/>
        <v>0.41013599802797773</v>
      </c>
      <c r="N13" s="31">
        <v>28597.566139999999</v>
      </c>
      <c r="O13" s="69"/>
      <c r="P13" s="6">
        <f t="shared" si="3"/>
        <v>81632.505000000005</v>
      </c>
      <c r="Q13" s="6"/>
    </row>
    <row r="14" spans="1:20" ht="18" x14ac:dyDescent="0.35">
      <c r="A14" s="40"/>
      <c r="B14" s="35" t="s">
        <v>18</v>
      </c>
      <c r="C14" s="3" t="s">
        <v>11</v>
      </c>
      <c r="D14" s="7">
        <v>2</v>
      </c>
      <c r="E14" s="25">
        <v>46007.9</v>
      </c>
      <c r="F14" s="10"/>
      <c r="G14" s="10"/>
      <c r="H14" s="12">
        <v>46007.9</v>
      </c>
      <c r="I14" s="68"/>
      <c r="J14" s="9">
        <f t="shared" ref="J14:J43" si="5">AVERAGE(E14:G14)</f>
        <v>46007.9</v>
      </c>
      <c r="K14" s="9"/>
      <c r="L14" s="6">
        <f t="shared" si="1"/>
        <v>0</v>
      </c>
      <c r="M14" s="23"/>
      <c r="N14" s="31">
        <v>22727.902600000001</v>
      </c>
      <c r="O14" s="69"/>
      <c r="P14" s="6">
        <f t="shared" si="3"/>
        <v>46007.9</v>
      </c>
      <c r="Q14" s="6"/>
    </row>
    <row r="15" spans="1:20" ht="18" x14ac:dyDescent="0.35">
      <c r="A15" s="40"/>
      <c r="B15" s="36"/>
      <c r="C15" s="3" t="s">
        <v>12</v>
      </c>
      <c r="D15" s="7">
        <v>0</v>
      </c>
      <c r="E15" s="25">
        <v>67258.259999999995</v>
      </c>
      <c r="F15" s="10"/>
      <c r="G15" s="10"/>
      <c r="H15" s="12">
        <v>67258.259999999995</v>
      </c>
      <c r="I15" s="68"/>
      <c r="J15" s="9">
        <f t="shared" si="5"/>
        <v>67258.259999999995</v>
      </c>
      <c r="K15" s="9"/>
      <c r="L15" s="6">
        <f t="shared" si="1"/>
        <v>0</v>
      </c>
      <c r="M15" s="23"/>
      <c r="N15" s="31">
        <v>33225.580439999998</v>
      </c>
      <c r="O15" s="69"/>
      <c r="P15" s="6">
        <f t="shared" si="3"/>
        <v>67258.259999999995</v>
      </c>
      <c r="Q15" s="6"/>
    </row>
    <row r="16" spans="1:20" ht="18.5" thickBot="1" x14ac:dyDescent="0.4">
      <c r="A16" s="40"/>
      <c r="B16" s="37"/>
      <c r="C16" s="3" t="s">
        <v>13</v>
      </c>
      <c r="D16" s="7">
        <v>0</v>
      </c>
      <c r="E16" s="25">
        <v>82316.649999999994</v>
      </c>
      <c r="F16" s="10"/>
      <c r="G16" s="10"/>
      <c r="H16" s="12">
        <v>82316.649999999994</v>
      </c>
      <c r="I16" s="68"/>
      <c r="J16" s="9">
        <f t="shared" si="5"/>
        <v>82316.649999999994</v>
      </c>
      <c r="K16" s="9"/>
      <c r="L16" s="6">
        <f t="shared" si="1"/>
        <v>0</v>
      </c>
      <c r="M16" s="23"/>
      <c r="N16" s="31">
        <v>40664.425099999993</v>
      </c>
      <c r="O16" s="69"/>
      <c r="P16" s="6">
        <f t="shared" si="3"/>
        <v>82316.649999999994</v>
      </c>
      <c r="Q16" s="6"/>
    </row>
    <row r="17" spans="1:17" ht="18" x14ac:dyDescent="0.35">
      <c r="A17" s="40"/>
      <c r="B17" s="35" t="s">
        <v>19</v>
      </c>
      <c r="C17" s="3" t="s">
        <v>11</v>
      </c>
      <c r="D17" s="7">
        <v>5</v>
      </c>
      <c r="E17" s="11">
        <v>20282.87</v>
      </c>
      <c r="F17" s="9">
        <v>9162.06</v>
      </c>
      <c r="G17" s="10"/>
      <c r="H17" s="12">
        <v>14722.47</v>
      </c>
      <c r="I17" s="68"/>
      <c r="J17" s="9">
        <f t="shared" si="5"/>
        <v>14722.465</v>
      </c>
      <c r="K17" s="9">
        <f>E17-F17</f>
        <v>11120.81</v>
      </c>
      <c r="L17" s="6">
        <f t="shared" si="1"/>
        <v>5560.4049999999979</v>
      </c>
      <c r="M17" s="24">
        <f t="shared" si="2"/>
        <v>0.37768153034103641</v>
      </c>
      <c r="N17" s="31">
        <v>7272.9001799999996</v>
      </c>
      <c r="O17" s="69"/>
      <c r="P17" s="6">
        <f t="shared" si="3"/>
        <v>20282.874999999996</v>
      </c>
      <c r="Q17" s="6"/>
    </row>
    <row r="18" spans="1:17" ht="18" x14ac:dyDescent="0.35">
      <c r="A18" s="40"/>
      <c r="B18" s="36"/>
      <c r="C18" s="3" t="s">
        <v>12</v>
      </c>
      <c r="D18" s="7">
        <v>0</v>
      </c>
      <c r="E18" s="11">
        <v>34380.67</v>
      </c>
      <c r="F18" s="9">
        <v>14698.43</v>
      </c>
      <c r="G18" s="10"/>
      <c r="H18" s="12">
        <v>24539.55</v>
      </c>
      <c r="I18" s="68"/>
      <c r="J18" s="9">
        <f t="shared" si="5"/>
        <v>24539.55</v>
      </c>
      <c r="K18" s="9">
        <f>E18-F18</f>
        <v>19682.239999999998</v>
      </c>
      <c r="L18" s="6">
        <f t="shared" si="1"/>
        <v>9841.1199999999953</v>
      </c>
      <c r="M18" s="24">
        <f t="shared" si="2"/>
        <v>0.40103098875081228</v>
      </c>
      <c r="N18" s="31">
        <v>12122.537699999999</v>
      </c>
      <c r="O18" s="69"/>
      <c r="P18" s="6">
        <f t="shared" si="3"/>
        <v>34380.67</v>
      </c>
      <c r="Q18" s="6"/>
    </row>
    <row r="19" spans="1:17" ht="18.5" thickBot="1" x14ac:dyDescent="0.4">
      <c r="A19" s="41"/>
      <c r="B19" s="37"/>
      <c r="C19" s="5" t="s">
        <v>13</v>
      </c>
      <c r="D19" s="7">
        <v>0</v>
      </c>
      <c r="E19" s="11">
        <v>45817.86</v>
      </c>
      <c r="F19" s="9">
        <v>19454.07</v>
      </c>
      <c r="G19" s="10"/>
      <c r="H19" s="12">
        <v>32635.97</v>
      </c>
      <c r="I19" s="68"/>
      <c r="J19" s="9">
        <f t="shared" si="5"/>
        <v>32635.965</v>
      </c>
      <c r="K19" s="9">
        <f>E19-F19</f>
        <v>26363.79</v>
      </c>
      <c r="L19" s="6">
        <f t="shared" si="1"/>
        <v>13181.894999999997</v>
      </c>
      <c r="M19" s="24">
        <f t="shared" si="2"/>
        <v>0.40390694684423339</v>
      </c>
      <c r="N19" s="31">
        <v>16122.169180000001</v>
      </c>
      <c r="O19" s="69"/>
      <c r="P19" s="6">
        <f t="shared" si="3"/>
        <v>45817.864999999998</v>
      </c>
      <c r="Q19" s="6"/>
    </row>
    <row r="20" spans="1:17" ht="18" x14ac:dyDescent="0.35">
      <c r="A20" s="42" t="s">
        <v>20</v>
      </c>
      <c r="B20" s="45" t="s">
        <v>21</v>
      </c>
      <c r="C20" s="3" t="s">
        <v>7</v>
      </c>
      <c r="D20" s="7">
        <v>12</v>
      </c>
      <c r="E20" s="25">
        <v>66947.289999999994</v>
      </c>
      <c r="F20" s="10"/>
      <c r="G20" s="10"/>
      <c r="H20" s="12">
        <v>66947.289999999994</v>
      </c>
      <c r="I20" s="68"/>
      <c r="J20" s="9">
        <f t="shared" si="5"/>
        <v>66947.289999999994</v>
      </c>
      <c r="K20" s="9"/>
      <c r="L20" s="6">
        <f t="shared" si="1"/>
        <v>0</v>
      </c>
      <c r="M20" s="23"/>
      <c r="N20" s="31">
        <v>33071.961259999996</v>
      </c>
      <c r="O20" s="69"/>
      <c r="P20" s="6">
        <f t="shared" si="3"/>
        <v>66947.289999999994</v>
      </c>
      <c r="Q20" s="6"/>
    </row>
    <row r="21" spans="1:17" ht="18" x14ac:dyDescent="0.35">
      <c r="A21" s="43"/>
      <c r="B21" s="38"/>
      <c r="C21" s="3" t="s">
        <v>8</v>
      </c>
      <c r="D21" s="7">
        <v>0</v>
      </c>
      <c r="E21" s="25">
        <v>117913.60000000001</v>
      </c>
      <c r="F21" s="10"/>
      <c r="G21" s="10"/>
      <c r="H21" s="12">
        <v>117913.60000000001</v>
      </c>
      <c r="I21" s="68"/>
      <c r="J21" s="9">
        <f t="shared" si="5"/>
        <v>117913.60000000001</v>
      </c>
      <c r="K21" s="9"/>
      <c r="L21" s="6">
        <f t="shared" si="1"/>
        <v>0</v>
      </c>
      <c r="M21" s="23"/>
      <c r="N21" s="31">
        <v>58249.318400000004</v>
      </c>
      <c r="O21" s="69"/>
      <c r="P21" s="6">
        <f t="shared" si="3"/>
        <v>117913.60000000001</v>
      </c>
      <c r="Q21" s="6"/>
    </row>
    <row r="22" spans="1:17" ht="18.5" thickBot="1" x14ac:dyDescent="0.4">
      <c r="A22" s="44"/>
      <c r="B22" s="46"/>
      <c r="C22" s="5" t="s">
        <v>9</v>
      </c>
      <c r="D22" s="7">
        <v>0</v>
      </c>
      <c r="E22" s="25">
        <v>180973.63</v>
      </c>
      <c r="F22" s="10"/>
      <c r="G22" s="10"/>
      <c r="H22" s="12">
        <v>180973.63</v>
      </c>
      <c r="I22" s="68"/>
      <c r="J22" s="9">
        <f t="shared" si="5"/>
        <v>180973.63</v>
      </c>
      <c r="K22" s="9"/>
      <c r="L22" s="6">
        <f t="shared" si="1"/>
        <v>0</v>
      </c>
      <c r="M22" s="23"/>
      <c r="N22" s="31">
        <v>89400.97322</v>
      </c>
      <c r="O22" s="69"/>
      <c r="P22" s="6">
        <f t="shared" si="3"/>
        <v>180973.63</v>
      </c>
      <c r="Q22" s="6"/>
    </row>
    <row r="23" spans="1:17" ht="18" x14ac:dyDescent="0.35">
      <c r="A23" s="39" t="s">
        <v>22</v>
      </c>
      <c r="B23" s="35" t="s">
        <v>23</v>
      </c>
      <c r="C23" s="3" t="s">
        <v>11</v>
      </c>
      <c r="D23" s="7">
        <v>32</v>
      </c>
      <c r="E23" s="11">
        <v>2548.3200000000002</v>
      </c>
      <c r="F23" s="9">
        <v>1112.28</v>
      </c>
      <c r="G23" s="10"/>
      <c r="H23" s="12">
        <v>1830.3</v>
      </c>
      <c r="I23" s="68"/>
      <c r="J23" s="9">
        <f t="shared" si="5"/>
        <v>1830.3000000000002</v>
      </c>
      <c r="K23" s="9">
        <f>E23-F23</f>
        <v>1436.0400000000002</v>
      </c>
      <c r="L23" s="6">
        <f t="shared" si="1"/>
        <v>718.01999999999964</v>
      </c>
      <c r="M23" s="24">
        <f t="shared" si="2"/>
        <v>0.39229634486149795</v>
      </c>
      <c r="N23" s="31">
        <v>904.16819999999996</v>
      </c>
      <c r="O23" s="69"/>
      <c r="P23" s="6">
        <f t="shared" si="3"/>
        <v>2548.3199999999997</v>
      </c>
      <c r="Q23" s="6"/>
    </row>
    <row r="24" spans="1:17" ht="18" x14ac:dyDescent="0.35">
      <c r="A24" s="40"/>
      <c r="B24" s="36"/>
      <c r="C24" s="3" t="s">
        <v>12</v>
      </c>
      <c r="D24" s="7">
        <v>0</v>
      </c>
      <c r="E24" s="11">
        <v>4319.18</v>
      </c>
      <c r="F24" s="9">
        <v>1943.5</v>
      </c>
      <c r="G24" s="10"/>
      <c r="H24" s="12">
        <v>3131.34</v>
      </c>
      <c r="I24" s="68"/>
      <c r="J24" s="9">
        <f t="shared" si="5"/>
        <v>3131.34</v>
      </c>
      <c r="K24" s="9">
        <f t="shared" ref="K24:K25" si="6">E24-F24</f>
        <v>2375.6800000000003</v>
      </c>
      <c r="L24" s="6">
        <f t="shared" si="1"/>
        <v>1187.8399999999997</v>
      </c>
      <c r="M24" s="24">
        <f t="shared" si="2"/>
        <v>0.37933919663786098</v>
      </c>
      <c r="N24" s="31">
        <v>1546.8819600000002</v>
      </c>
      <c r="O24" s="69"/>
      <c r="P24" s="6">
        <f t="shared" si="3"/>
        <v>4319.18</v>
      </c>
      <c r="Q24" s="6"/>
    </row>
    <row r="25" spans="1:17" ht="18.5" thickBot="1" x14ac:dyDescent="0.4">
      <c r="A25" s="40"/>
      <c r="B25" s="37"/>
      <c r="C25" s="3" t="s">
        <v>13</v>
      </c>
      <c r="D25" s="7">
        <v>0</v>
      </c>
      <c r="E25" s="11">
        <v>7368.52</v>
      </c>
      <c r="F25" s="9">
        <v>3366.74</v>
      </c>
      <c r="G25" s="10"/>
      <c r="H25" s="12">
        <v>5367.63</v>
      </c>
      <c r="I25" s="68"/>
      <c r="J25" s="9">
        <f t="shared" si="5"/>
        <v>5367.63</v>
      </c>
      <c r="K25" s="9">
        <f t="shared" si="6"/>
        <v>4001.7800000000007</v>
      </c>
      <c r="L25" s="6">
        <f t="shared" si="1"/>
        <v>2000.8900000000012</v>
      </c>
      <c r="M25" s="24">
        <f t="shared" si="2"/>
        <v>0.37276973263805463</v>
      </c>
      <c r="N25" s="31">
        <v>2651.6092199999998</v>
      </c>
      <c r="O25" s="69"/>
      <c r="P25" s="6">
        <f t="shared" si="3"/>
        <v>7368.5200000000013</v>
      </c>
      <c r="Q25" s="6"/>
    </row>
    <row r="26" spans="1:17" ht="18" x14ac:dyDescent="0.35">
      <c r="A26" s="40"/>
      <c r="B26" s="35" t="s">
        <v>24</v>
      </c>
      <c r="C26" s="3" t="s">
        <v>11</v>
      </c>
      <c r="D26" s="7">
        <v>24</v>
      </c>
      <c r="E26" s="11">
        <v>13637.81</v>
      </c>
      <c r="F26" s="10"/>
      <c r="G26" s="9">
        <v>6234.77</v>
      </c>
      <c r="H26" s="12">
        <v>9936.2900000000009</v>
      </c>
      <c r="I26" s="68"/>
      <c r="J26" s="9">
        <f t="shared" si="5"/>
        <v>9936.2900000000009</v>
      </c>
      <c r="K26" s="9">
        <f>E26-G26</f>
        <v>7403.0399999999991</v>
      </c>
      <c r="L26" s="6">
        <f t="shared" si="1"/>
        <v>3701.519999999995</v>
      </c>
      <c r="M26" s="24">
        <f t="shared" si="2"/>
        <v>0.37252535906258721</v>
      </c>
      <c r="N26" s="31">
        <v>4908.5272600000008</v>
      </c>
      <c r="O26" s="69"/>
      <c r="P26" s="6">
        <f t="shared" si="3"/>
        <v>13637.809999999996</v>
      </c>
      <c r="Q26" s="6"/>
    </row>
    <row r="27" spans="1:17" ht="18" x14ac:dyDescent="0.35">
      <c r="A27" s="40"/>
      <c r="B27" s="36"/>
      <c r="C27" s="3" t="s">
        <v>12</v>
      </c>
      <c r="D27" s="7">
        <v>0</v>
      </c>
      <c r="E27" s="11">
        <v>26498.17</v>
      </c>
      <c r="F27" s="10"/>
      <c r="G27" s="9">
        <v>9851.36</v>
      </c>
      <c r="H27" s="12">
        <v>18174.77</v>
      </c>
      <c r="I27" s="68"/>
      <c r="J27" s="9">
        <f t="shared" si="5"/>
        <v>18174.764999999999</v>
      </c>
      <c r="K27" s="9">
        <f t="shared" ref="K27:K28" si="7">E27-G27</f>
        <v>16646.809999999998</v>
      </c>
      <c r="L27" s="6">
        <f t="shared" si="1"/>
        <v>8323.4050000000007</v>
      </c>
      <c r="M27" s="24">
        <f t="shared" si="2"/>
        <v>0.45796480505668025</v>
      </c>
      <c r="N27" s="31">
        <v>8978.3363800000006</v>
      </c>
      <c r="O27" s="69"/>
      <c r="P27" s="6">
        <f t="shared" si="3"/>
        <v>26498.175000000003</v>
      </c>
      <c r="Q27" s="6"/>
    </row>
    <row r="28" spans="1:17" ht="18.5" thickBot="1" x14ac:dyDescent="0.4">
      <c r="A28" s="40"/>
      <c r="B28" s="37"/>
      <c r="C28" s="5" t="s">
        <v>13</v>
      </c>
      <c r="D28" s="7">
        <v>0</v>
      </c>
      <c r="E28" s="11">
        <v>36669.839999999997</v>
      </c>
      <c r="F28" s="10"/>
      <c r="G28" s="9">
        <v>13336.71</v>
      </c>
      <c r="H28" s="12">
        <v>25003.279999999999</v>
      </c>
      <c r="I28" s="68"/>
      <c r="J28" s="9">
        <f t="shared" si="5"/>
        <v>25003.274999999998</v>
      </c>
      <c r="K28" s="9">
        <f t="shared" si="7"/>
        <v>23333.129999999997</v>
      </c>
      <c r="L28" s="6">
        <f t="shared" si="1"/>
        <v>11666.565000000001</v>
      </c>
      <c r="M28" s="24">
        <f t="shared" si="2"/>
        <v>0.46660138189869493</v>
      </c>
      <c r="N28" s="31">
        <v>12351.62032</v>
      </c>
      <c r="O28" s="69"/>
      <c r="P28" s="6">
        <f t="shared" si="3"/>
        <v>36669.845000000001</v>
      </c>
      <c r="Q28" s="6"/>
    </row>
    <row r="29" spans="1:17" ht="18" x14ac:dyDescent="0.35">
      <c r="A29" s="40"/>
      <c r="B29" s="35" t="s">
        <v>25</v>
      </c>
      <c r="C29" s="3" t="s">
        <v>11</v>
      </c>
      <c r="D29" s="7">
        <v>12</v>
      </c>
      <c r="E29" s="25">
        <v>16348.1</v>
      </c>
      <c r="F29" s="10"/>
      <c r="G29" s="10"/>
      <c r="H29" s="12">
        <v>16348.1</v>
      </c>
      <c r="I29" s="68"/>
      <c r="J29" s="9">
        <f t="shared" si="5"/>
        <v>16348.1</v>
      </c>
      <c r="K29" s="9"/>
      <c r="L29" s="6">
        <f t="shared" si="1"/>
        <v>0</v>
      </c>
      <c r="M29" s="23"/>
      <c r="N29" s="31">
        <v>8075.9614000000001</v>
      </c>
      <c r="O29" s="69"/>
      <c r="P29" s="6">
        <f t="shared" si="3"/>
        <v>16348.1</v>
      </c>
      <c r="Q29" s="6"/>
    </row>
    <row r="30" spans="1:17" ht="18" x14ac:dyDescent="0.35">
      <c r="A30" s="40"/>
      <c r="B30" s="36"/>
      <c r="C30" s="3" t="s">
        <v>12</v>
      </c>
      <c r="D30" s="7">
        <v>0</v>
      </c>
      <c r="E30" s="25">
        <v>21811.85</v>
      </c>
      <c r="F30" s="10"/>
      <c r="G30" s="10"/>
      <c r="H30" s="12">
        <v>21811.85</v>
      </c>
      <c r="I30" s="68"/>
      <c r="J30" s="9">
        <f t="shared" si="5"/>
        <v>21811.85</v>
      </c>
      <c r="K30" s="9"/>
      <c r="L30" s="6">
        <f t="shared" si="1"/>
        <v>0</v>
      </c>
      <c r="M30" s="23"/>
      <c r="N30" s="31">
        <v>10775.053899999999</v>
      </c>
      <c r="O30" s="69"/>
      <c r="P30" s="6">
        <f t="shared" si="3"/>
        <v>21811.85</v>
      </c>
      <c r="Q30" s="6"/>
    </row>
    <row r="31" spans="1:17" ht="18.5" thickBot="1" x14ac:dyDescent="0.4">
      <c r="A31" s="41"/>
      <c r="B31" s="37"/>
      <c r="C31" s="5" t="s">
        <v>13</v>
      </c>
      <c r="D31" s="7">
        <v>0</v>
      </c>
      <c r="E31" s="25">
        <v>42673.49</v>
      </c>
      <c r="F31" s="10"/>
      <c r="G31" s="10"/>
      <c r="H31" s="12">
        <v>42673.49</v>
      </c>
      <c r="I31" s="68"/>
      <c r="J31" s="9">
        <f t="shared" si="5"/>
        <v>42673.49</v>
      </c>
      <c r="K31" s="9"/>
      <c r="L31" s="6">
        <f t="shared" si="1"/>
        <v>0</v>
      </c>
      <c r="M31" s="23"/>
      <c r="N31" s="31">
        <v>21080.70406</v>
      </c>
      <c r="O31" s="69"/>
      <c r="P31" s="6">
        <f t="shared" si="3"/>
        <v>42673.49</v>
      </c>
      <c r="Q31" s="6"/>
    </row>
    <row r="32" spans="1:17" ht="18" x14ac:dyDescent="0.35">
      <c r="A32" s="42" t="s">
        <v>26</v>
      </c>
      <c r="B32" s="35" t="s">
        <v>27</v>
      </c>
      <c r="C32" s="3" t="s">
        <v>11</v>
      </c>
      <c r="D32" s="7">
        <v>3</v>
      </c>
      <c r="E32" s="25">
        <v>16792.97</v>
      </c>
      <c r="F32" s="10"/>
      <c r="G32" s="10"/>
      <c r="H32" s="12">
        <v>16792.97</v>
      </c>
      <c r="I32" s="68"/>
      <c r="J32" s="9">
        <f t="shared" si="5"/>
        <v>16792.97</v>
      </c>
      <c r="K32" s="9"/>
      <c r="L32" s="6">
        <f t="shared" si="1"/>
        <v>0</v>
      </c>
      <c r="M32" s="23"/>
      <c r="N32" s="31">
        <v>8295.7271799999999</v>
      </c>
      <c r="O32" s="69"/>
      <c r="P32" s="6">
        <f t="shared" si="3"/>
        <v>16792.97</v>
      </c>
      <c r="Q32" s="6"/>
    </row>
    <row r="33" spans="1:17" ht="18" x14ac:dyDescent="0.35">
      <c r="A33" s="43"/>
      <c r="B33" s="36"/>
      <c r="C33" s="3" t="s">
        <v>12</v>
      </c>
      <c r="D33" s="7">
        <v>0</v>
      </c>
      <c r="E33" s="25">
        <v>25850.29</v>
      </c>
      <c r="F33" s="10"/>
      <c r="G33" s="10"/>
      <c r="H33" s="12">
        <v>25850.29</v>
      </c>
      <c r="I33" s="68"/>
      <c r="J33" s="9">
        <f t="shared" si="5"/>
        <v>25850.29</v>
      </c>
      <c r="K33" s="9"/>
      <c r="L33" s="6">
        <f t="shared" si="1"/>
        <v>0</v>
      </c>
      <c r="M33" s="23"/>
      <c r="N33" s="31">
        <v>12770.04326</v>
      </c>
      <c r="O33" s="69"/>
      <c r="P33" s="6">
        <f t="shared" si="3"/>
        <v>25850.29</v>
      </c>
      <c r="Q33" s="6"/>
    </row>
    <row r="34" spans="1:17" ht="18.5" thickBot="1" x14ac:dyDescent="0.4">
      <c r="A34" s="43"/>
      <c r="B34" s="37"/>
      <c r="C34" s="3" t="s">
        <v>13</v>
      </c>
      <c r="D34" s="7">
        <v>0</v>
      </c>
      <c r="E34" s="25">
        <v>33689.599999999999</v>
      </c>
      <c r="F34" s="10"/>
      <c r="G34" s="10"/>
      <c r="H34" s="12">
        <v>33689.599999999999</v>
      </c>
      <c r="I34" s="68"/>
      <c r="J34" s="9">
        <f t="shared" si="5"/>
        <v>33689.599999999999</v>
      </c>
      <c r="K34" s="9"/>
      <c r="L34" s="6">
        <f t="shared" si="1"/>
        <v>0</v>
      </c>
      <c r="M34" s="23"/>
      <c r="N34" s="31">
        <v>16642.662399999997</v>
      </c>
      <c r="O34" s="69"/>
      <c r="P34" s="6">
        <f t="shared" si="3"/>
        <v>33689.599999999999</v>
      </c>
      <c r="Q34" s="6"/>
    </row>
    <row r="35" spans="1:17" ht="18" x14ac:dyDescent="0.35">
      <c r="A35" s="43"/>
      <c r="B35" s="35" t="s">
        <v>28</v>
      </c>
      <c r="C35" s="3" t="s">
        <v>11</v>
      </c>
      <c r="D35" s="7">
        <v>60</v>
      </c>
      <c r="E35" s="11">
        <v>3704.35</v>
      </c>
      <c r="F35" s="10"/>
      <c r="G35" s="9">
        <v>365.2</v>
      </c>
      <c r="H35" s="12">
        <v>4069.55</v>
      </c>
      <c r="I35" s="68"/>
      <c r="J35" s="9">
        <f t="shared" si="5"/>
        <v>2034.7749999999999</v>
      </c>
      <c r="K35" s="9">
        <f>E35-G35</f>
        <v>3339.15</v>
      </c>
      <c r="L35" s="6">
        <f t="shared" si="1"/>
        <v>1669.575</v>
      </c>
      <c r="M35" s="24">
        <f t="shared" si="2"/>
        <v>0.41026034819574647</v>
      </c>
      <c r="N35" s="31">
        <v>2010.3577</v>
      </c>
      <c r="O35" s="69"/>
      <c r="P35" s="6">
        <f t="shared" si="3"/>
        <v>5739.125</v>
      </c>
      <c r="Q35" s="6"/>
    </row>
    <row r="36" spans="1:17" ht="18" x14ac:dyDescent="0.35">
      <c r="A36" s="43"/>
      <c r="B36" s="36"/>
      <c r="C36" s="3" t="s">
        <v>12</v>
      </c>
      <c r="D36" s="7">
        <v>12</v>
      </c>
      <c r="E36" s="11">
        <v>5998.54</v>
      </c>
      <c r="F36" s="10"/>
      <c r="G36" s="9">
        <v>705.92</v>
      </c>
      <c r="H36" s="12">
        <v>6704.46</v>
      </c>
      <c r="I36" s="68"/>
      <c r="J36" s="9">
        <f t="shared" si="5"/>
        <v>3352.23</v>
      </c>
      <c r="K36" s="9">
        <f t="shared" ref="K36:K38" si="8">E36-G36</f>
        <v>5292.62</v>
      </c>
      <c r="L36" s="6">
        <f t="shared" si="1"/>
        <v>2646.3100000000004</v>
      </c>
      <c r="M36" s="24">
        <f t="shared" si="2"/>
        <v>0.39470889527269915</v>
      </c>
      <c r="N36" s="31">
        <v>3312.00324</v>
      </c>
      <c r="O36" s="69"/>
      <c r="P36" s="6">
        <f t="shared" si="3"/>
        <v>9350.77</v>
      </c>
      <c r="Q36" s="6"/>
    </row>
    <row r="37" spans="1:17" ht="18.5" thickBot="1" x14ac:dyDescent="0.4">
      <c r="A37" s="43"/>
      <c r="B37" s="37"/>
      <c r="C37" s="5" t="s">
        <v>13</v>
      </c>
      <c r="D37" s="7">
        <v>0</v>
      </c>
      <c r="E37" s="11">
        <v>9129.92</v>
      </c>
      <c r="F37" s="10"/>
      <c r="G37" s="9">
        <v>1774.57</v>
      </c>
      <c r="H37" s="12">
        <v>5452.25</v>
      </c>
      <c r="I37" s="68"/>
      <c r="J37" s="9">
        <f t="shared" si="5"/>
        <v>5452.2449999999999</v>
      </c>
      <c r="K37" s="9">
        <f t="shared" si="8"/>
        <v>7355.35</v>
      </c>
      <c r="L37" s="6">
        <f t="shared" si="1"/>
        <v>3677.6750000000006</v>
      </c>
      <c r="M37" s="24">
        <f t="shared" si="2"/>
        <v>0.67452427896739886</v>
      </c>
      <c r="N37" s="31">
        <v>2693.4115000000002</v>
      </c>
      <c r="O37" s="69"/>
      <c r="P37" s="6">
        <f t="shared" si="3"/>
        <v>9129.9250000000011</v>
      </c>
      <c r="Q37" s="6"/>
    </row>
    <row r="38" spans="1:17" ht="18" x14ac:dyDescent="0.35">
      <c r="A38" s="43"/>
      <c r="B38" s="35" t="s">
        <v>29</v>
      </c>
      <c r="C38" s="3" t="s">
        <v>11</v>
      </c>
      <c r="D38" s="7">
        <v>24</v>
      </c>
      <c r="E38" s="11">
        <v>11229.87</v>
      </c>
      <c r="F38" s="10"/>
      <c r="G38" s="9">
        <v>520</v>
      </c>
      <c r="H38" s="12">
        <v>5874.94</v>
      </c>
      <c r="I38" s="68"/>
      <c r="J38" s="9">
        <f>AVERAGE(E38:G38)</f>
        <v>5874.9350000000004</v>
      </c>
      <c r="K38" s="9">
        <f t="shared" si="8"/>
        <v>10709.87</v>
      </c>
      <c r="L38" s="6">
        <f t="shared" si="1"/>
        <v>5354.9350000000004</v>
      </c>
      <c r="M38" s="24">
        <f t="shared" si="2"/>
        <v>0.91148760668194073</v>
      </c>
      <c r="N38" s="31">
        <v>2902.2203599999998</v>
      </c>
      <c r="O38" s="69"/>
      <c r="P38" s="6">
        <f t="shared" si="3"/>
        <v>11229.875</v>
      </c>
      <c r="Q38" s="6"/>
    </row>
    <row r="39" spans="1:17" ht="18" x14ac:dyDescent="0.35">
      <c r="A39" s="43"/>
      <c r="B39" s="36"/>
      <c r="C39" s="3" t="s">
        <v>12</v>
      </c>
      <c r="D39" s="7">
        <v>0</v>
      </c>
      <c r="E39" s="25">
        <v>13531.99</v>
      </c>
      <c r="F39" s="10"/>
      <c r="G39" s="10"/>
      <c r="H39" s="12">
        <v>13531.99</v>
      </c>
      <c r="I39" s="68"/>
      <c r="J39" s="9">
        <f t="shared" si="5"/>
        <v>13531.99</v>
      </c>
      <c r="K39" s="9"/>
      <c r="L39" s="6">
        <f t="shared" si="1"/>
        <v>0</v>
      </c>
      <c r="M39" s="23"/>
      <c r="N39" s="31">
        <v>6684.8030600000002</v>
      </c>
      <c r="O39" s="69"/>
      <c r="P39" s="6">
        <f t="shared" si="3"/>
        <v>13531.99</v>
      </c>
      <c r="Q39" s="6"/>
    </row>
    <row r="40" spans="1:17" ht="18.5" thickBot="1" x14ac:dyDescent="0.4">
      <c r="A40" s="44"/>
      <c r="B40" s="37"/>
      <c r="C40" s="5" t="s">
        <v>13</v>
      </c>
      <c r="D40" s="7">
        <v>0</v>
      </c>
      <c r="E40" s="25">
        <v>21030.09</v>
      </c>
      <c r="F40" s="10"/>
      <c r="G40" s="10"/>
      <c r="H40" s="12">
        <v>21030.09</v>
      </c>
      <c r="I40" s="68"/>
      <c r="J40" s="9">
        <f t="shared" si="5"/>
        <v>21030.09</v>
      </c>
      <c r="K40" s="9"/>
      <c r="L40" s="6">
        <f t="shared" si="1"/>
        <v>0</v>
      </c>
      <c r="M40" s="23"/>
      <c r="N40" s="31">
        <v>10388.864460000001</v>
      </c>
      <c r="O40" s="69"/>
      <c r="P40" s="6">
        <f t="shared" si="3"/>
        <v>21030.09</v>
      </c>
      <c r="Q40" s="6"/>
    </row>
    <row r="41" spans="1:17" ht="18" x14ac:dyDescent="0.35">
      <c r="A41" s="39" t="s">
        <v>30</v>
      </c>
      <c r="B41" s="35" t="s">
        <v>31</v>
      </c>
      <c r="C41" s="3" t="s">
        <v>11</v>
      </c>
      <c r="D41" s="7">
        <v>24</v>
      </c>
      <c r="E41" s="25">
        <v>27729.13</v>
      </c>
      <c r="F41" s="10"/>
      <c r="G41" s="10"/>
      <c r="H41" s="12">
        <v>27729.13</v>
      </c>
      <c r="I41" s="68"/>
      <c r="J41" s="9">
        <f t="shared" si="5"/>
        <v>27729.13</v>
      </c>
      <c r="K41" s="9"/>
      <c r="L41" s="6">
        <f t="shared" si="1"/>
        <v>0</v>
      </c>
      <c r="M41" s="23"/>
      <c r="N41" s="31">
        <v>13698.19022</v>
      </c>
      <c r="O41" s="69"/>
      <c r="P41" s="6">
        <f t="shared" si="3"/>
        <v>27729.13</v>
      </c>
      <c r="Q41" s="6"/>
    </row>
    <row r="42" spans="1:17" ht="18" x14ac:dyDescent="0.35">
      <c r="A42" s="40"/>
      <c r="B42" s="36"/>
      <c r="C42" s="3" t="s">
        <v>12</v>
      </c>
      <c r="D42" s="7">
        <v>0</v>
      </c>
      <c r="E42" s="25">
        <v>43364.57</v>
      </c>
      <c r="F42" s="10"/>
      <c r="G42" s="10"/>
      <c r="H42" s="12">
        <v>43364.57</v>
      </c>
      <c r="I42" s="68"/>
      <c r="J42" s="9">
        <f t="shared" si="5"/>
        <v>43364.57</v>
      </c>
      <c r="K42" s="9"/>
      <c r="L42" s="6">
        <f t="shared" si="1"/>
        <v>0</v>
      </c>
      <c r="M42" s="23"/>
      <c r="N42" s="31">
        <v>21422.097579999998</v>
      </c>
      <c r="O42" s="69"/>
      <c r="P42" s="6">
        <f t="shared" si="3"/>
        <v>43364.57</v>
      </c>
      <c r="Q42" s="6"/>
    </row>
    <row r="43" spans="1:17" ht="18.5" thickBot="1" x14ac:dyDescent="0.4">
      <c r="A43" s="41"/>
      <c r="B43" s="37"/>
      <c r="C43" s="4" t="s">
        <v>13</v>
      </c>
      <c r="D43" s="8">
        <v>0</v>
      </c>
      <c r="E43" s="13">
        <v>58084.33</v>
      </c>
      <c r="F43" s="14"/>
      <c r="G43" s="15">
        <v>22743.83</v>
      </c>
      <c r="H43" s="16">
        <v>40414.080000000002</v>
      </c>
      <c r="I43" s="68"/>
      <c r="J43" s="9">
        <f t="shared" si="5"/>
        <v>40414.080000000002</v>
      </c>
      <c r="K43" s="9">
        <f>E43-G43</f>
        <v>35340.5</v>
      </c>
      <c r="L43" s="6">
        <f t="shared" si="1"/>
        <v>17670.25</v>
      </c>
      <c r="M43" s="24">
        <f t="shared" si="2"/>
        <v>0.4372300445785231</v>
      </c>
      <c r="N43" s="31">
        <v>19964.555520000002</v>
      </c>
      <c r="O43" s="69"/>
      <c r="P43" s="6">
        <f t="shared" si="3"/>
        <v>58084.33</v>
      </c>
      <c r="Q43" s="6"/>
    </row>
    <row r="44" spans="1:17" x14ac:dyDescent="0.35">
      <c r="H44" s="6">
        <f>SUM(H4:H43)</f>
        <v>1456434.0733333339</v>
      </c>
      <c r="J44" s="17">
        <f>SUM(J4:J43)</f>
        <v>1451047.0283333338</v>
      </c>
      <c r="K44" s="6"/>
      <c r="L44" s="6"/>
      <c r="M44" s="26">
        <f>AVERAGE(M4:M43)</f>
        <v>0.44387677890939981</v>
      </c>
    </row>
    <row r="45" spans="1:17" ht="15" customHeight="1" x14ac:dyDescent="0.35">
      <c r="H45" s="52" t="s">
        <v>46</v>
      </c>
      <c r="I45" s="52"/>
      <c r="J45" s="52"/>
      <c r="K45" s="52"/>
      <c r="L45" s="52"/>
      <c r="M45" s="52"/>
      <c r="N45" s="28"/>
      <c r="O45" s="20"/>
      <c r="P45" s="47" t="s">
        <v>54</v>
      </c>
      <c r="Q45" s="47"/>
    </row>
    <row r="46" spans="1:17" ht="30" customHeight="1" x14ac:dyDescent="0.35">
      <c r="B46" s="19" t="s">
        <v>41</v>
      </c>
      <c r="C46" s="1"/>
      <c r="D46" s="18">
        <v>40</v>
      </c>
      <c r="E46">
        <v>100</v>
      </c>
      <c r="H46" s="48" t="s">
        <v>49</v>
      </c>
      <c r="I46" s="48"/>
      <c r="J46" s="48"/>
      <c r="K46" s="48"/>
      <c r="L46" s="48"/>
      <c r="M46" s="48"/>
      <c r="N46" s="29"/>
      <c r="O46" s="21"/>
      <c r="P46" s="47"/>
      <c r="Q46" s="47"/>
    </row>
    <row r="47" spans="1:17" ht="28" x14ac:dyDescent="0.35">
      <c r="B47" s="19" t="s">
        <v>42</v>
      </c>
      <c r="D47" s="18">
        <v>5</v>
      </c>
      <c r="H47" s="48"/>
      <c r="I47" s="48"/>
      <c r="J47" s="48"/>
      <c r="K47" s="48"/>
      <c r="L47" s="48"/>
      <c r="M47" s="48"/>
      <c r="N47" s="29"/>
      <c r="O47" s="21"/>
      <c r="P47" s="47"/>
      <c r="Q47" s="47"/>
    </row>
    <row r="48" spans="1:17" ht="28" x14ac:dyDescent="0.35">
      <c r="B48" s="19" t="s">
        <v>43</v>
      </c>
      <c r="D48" s="18">
        <v>16</v>
      </c>
      <c r="H48" s="48"/>
      <c r="I48" s="48"/>
      <c r="J48" s="48"/>
      <c r="K48" s="48"/>
      <c r="L48" s="48"/>
      <c r="M48" s="48"/>
      <c r="N48" s="29"/>
      <c r="O48" s="21"/>
      <c r="P48" s="47"/>
      <c r="Q48" s="47"/>
    </row>
    <row r="49" spans="2:14" ht="45" customHeight="1" x14ac:dyDescent="0.35">
      <c r="B49" s="19" t="s">
        <v>44</v>
      </c>
      <c r="D49" s="18">
        <v>19</v>
      </c>
      <c r="E49" t="s">
        <v>55</v>
      </c>
      <c r="H49" s="47" t="s">
        <v>50</v>
      </c>
      <c r="I49" s="47"/>
      <c r="J49" s="47"/>
      <c r="K49" s="47"/>
      <c r="L49" s="47"/>
      <c r="M49" s="47"/>
      <c r="N49" s="30"/>
    </row>
    <row r="50" spans="2:14" ht="15" customHeight="1" x14ac:dyDescent="0.35">
      <c r="D50">
        <f>SUM((D49*E46)/D46)</f>
        <v>47.5</v>
      </c>
      <c r="H50" s="47"/>
      <c r="I50" s="47"/>
      <c r="J50" s="47"/>
      <c r="K50" s="47"/>
      <c r="L50" s="47"/>
      <c r="M50" s="47"/>
      <c r="N50" s="30"/>
    </row>
    <row r="51" spans="2:14" x14ac:dyDescent="0.35">
      <c r="H51" s="47"/>
      <c r="I51" s="47"/>
      <c r="J51" s="47"/>
      <c r="K51" s="47"/>
      <c r="L51" s="47"/>
      <c r="M51" s="47"/>
      <c r="N51" s="30"/>
    </row>
    <row r="52" spans="2:14" x14ac:dyDescent="0.35">
      <c r="H52" s="47"/>
      <c r="I52" s="47"/>
      <c r="J52" s="47"/>
      <c r="K52" s="47"/>
      <c r="L52" s="47"/>
      <c r="M52" s="47"/>
      <c r="N52" s="30"/>
    </row>
    <row r="53" spans="2:14" x14ac:dyDescent="0.35">
      <c r="D53">
        <f>SUM(D47:D49)</f>
        <v>40</v>
      </c>
      <c r="H53" s="47"/>
      <c r="I53" s="47"/>
      <c r="J53" s="47"/>
      <c r="K53" s="47"/>
      <c r="L53" s="47"/>
      <c r="M53" s="47"/>
      <c r="N53" s="30"/>
    </row>
  </sheetData>
  <mergeCells count="34">
    <mergeCell ref="P45:Q48"/>
    <mergeCell ref="H46:M48"/>
    <mergeCell ref="H49:M53"/>
    <mergeCell ref="P1:Q1"/>
    <mergeCell ref="P2:P3"/>
    <mergeCell ref="Q2:Q3"/>
    <mergeCell ref="M1:M3"/>
    <mergeCell ref="L1:L3"/>
    <mergeCell ref="H45:M45"/>
    <mergeCell ref="K1:K3"/>
    <mergeCell ref="A1:D1"/>
    <mergeCell ref="C2:C3"/>
    <mergeCell ref="D2:D3"/>
    <mergeCell ref="H1:H3"/>
    <mergeCell ref="J1:J3"/>
    <mergeCell ref="A11:A19"/>
    <mergeCell ref="A4:A10"/>
    <mergeCell ref="A32:A40"/>
    <mergeCell ref="B32:B34"/>
    <mergeCell ref="B35:B37"/>
    <mergeCell ref="B38:B40"/>
    <mergeCell ref="B17:B19"/>
    <mergeCell ref="B14:B16"/>
    <mergeCell ref="B11:B13"/>
    <mergeCell ref="B7:B9"/>
    <mergeCell ref="B4:B6"/>
    <mergeCell ref="A41:A43"/>
    <mergeCell ref="B41:B43"/>
    <mergeCell ref="A20:A22"/>
    <mergeCell ref="B20:B22"/>
    <mergeCell ref="A23:A31"/>
    <mergeCell ref="B23:B25"/>
    <mergeCell ref="B26:B28"/>
    <mergeCell ref="B29:B3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Conferência da Média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de Faria Soares de Carvalho</dc:creator>
  <cp:lastModifiedBy>Maria Cecília Mattesco Caixeta</cp:lastModifiedBy>
  <cp:lastPrinted>2024-05-03T20:54:05Z</cp:lastPrinted>
  <dcterms:created xsi:type="dcterms:W3CDTF">2024-03-27T16:09:31Z</dcterms:created>
  <dcterms:modified xsi:type="dcterms:W3CDTF">2024-05-07T19:03:24Z</dcterms:modified>
</cp:coreProperties>
</file>