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valeccontrucoes-my.sharepoint.com/personal/luiz_silva_infrasa_gov_br/Documents/Documentos/1. SUGAT/CONTRATOS/2. 50050.001354-2022-78-TR FICO-FIOL_GEDAF/1. 50050.001354-2022-78-TR FICO-FIOL_Documentos finais/"/>
    </mc:Choice>
  </mc:AlternateContent>
  <xr:revisionPtr revIDLastSave="26" documentId="8_{3F3292AB-6C00-4ACF-ACAC-44B9ACBDEEBB}" xr6:coauthVersionLast="47" xr6:coauthVersionMax="47" xr10:uidLastSave="{A1C686AC-8498-4B6B-B856-8BE2678A7A09}"/>
  <bookViews>
    <workbookView xWindow="-57720" yWindow="1365" windowWidth="29040" windowHeight="15840" tabRatio="911" activeTab="4" xr2:uid="{ADE195B0-24E8-4754-AA9A-2CE6570E2656}"/>
  </bookViews>
  <sheets>
    <sheet name="CAPA" sheetId="148" r:id="rId1"/>
    <sheet name="BDI" sheetId="110" r:id="rId2"/>
    <sheet name="Preços de Referência" sheetId="9" r:id="rId3"/>
    <sheet name="Despacho nº 67_2024_GCUST" sheetId="160" r:id="rId4"/>
    <sheet name="PRODUTOS" sheetId="59" r:id="rId5"/>
    <sheet name="Grupo1_DESP" sheetId="136" r:id="rId6"/>
    <sheet name="Grupo2_GERC" sheetId="151" r:id="rId7"/>
    <sheet name="Grupo3_DIAG" sheetId="152" r:id="rId8"/>
    <sheet name="Grupo4_GETE" sheetId="153" r:id="rId9"/>
    <sheet name="Grupo5_PERI" sheetId="154" r:id="rId10"/>
    <sheet name="Grupo6_FUND" sheetId="155" r:id="rId11"/>
    <sheet name="Grupo7_PROD" sheetId="15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i" localSheetId="1">#REF!</definedName>
    <definedName name="\i">#REF!</definedName>
    <definedName name="\l" localSheetId="1">#REF!</definedName>
    <definedName name="\l">#REF!</definedName>
    <definedName name="\s" localSheetId="1">#REF!</definedName>
    <definedName name="\s">#REF!</definedName>
    <definedName name="\t" localSheetId="1">#REF!</definedName>
    <definedName name="\t">#REF!</definedName>
    <definedName name="______JAZ1">#REF!</definedName>
    <definedName name="______JAZ11">#REF!</definedName>
    <definedName name="______JAZ2">#REF!</definedName>
    <definedName name="______JAZ22">#REF!</definedName>
    <definedName name="______JAZ3">#REF!</definedName>
    <definedName name="______JAZ33">#REF!</definedName>
    <definedName name="______RET1">#REF!</definedName>
    <definedName name="______tsd4">#REF!</definedName>
    <definedName name="______TT21" localSheetId="1">#REF!</definedName>
    <definedName name="______TT21">#REF!</definedName>
    <definedName name="______TT22" localSheetId="1">#REF!</definedName>
    <definedName name="______TT22">#REF!</definedName>
    <definedName name="_____br4" localSheetId="1">#REF!</definedName>
    <definedName name="_____br4">#REF!</definedName>
    <definedName name="_____JAZ1">#REF!</definedName>
    <definedName name="_____JAZ11">#REF!</definedName>
    <definedName name="_____JAZ2">#REF!</definedName>
    <definedName name="_____JAZ22">#REF!</definedName>
    <definedName name="_____JAZ3">#REF!</definedName>
    <definedName name="_____JAZ33">#REF!</definedName>
    <definedName name="_____ko1">'[1]Fator Reajustes'!$E$3</definedName>
    <definedName name="_____ko12">'[1]Fator Reajustes'!$E$14</definedName>
    <definedName name="_____ko13">'[1]Fator Reajustes'!$E$15</definedName>
    <definedName name="_____ko14">'[1]Fator Reajustes'!$E$16</definedName>
    <definedName name="_____ko15">'[1]Fator Reajustes'!$E$17</definedName>
    <definedName name="_____ko16">'[1]Fator Reajustes'!$E$18</definedName>
    <definedName name="_____ko18">'[1]Fator Reajustes'!$E$20</definedName>
    <definedName name="_____ko2">'[1]Fator Reajustes'!$E$4</definedName>
    <definedName name="_____ko20">'[1]Fator Reajustes'!$E$22</definedName>
    <definedName name="_____ko23">'[1]Fator Reajustes'!$E$25</definedName>
    <definedName name="_____ko24">'[1]Fator Reajustes'!$E$26</definedName>
    <definedName name="_____ko25">'[1]Fator Reajustes'!$E$27</definedName>
    <definedName name="_____ko27">'[1]Fator Reajustes'!$E$29</definedName>
    <definedName name="_____ko3">'[1]Fator Reajustes'!$E$5</definedName>
    <definedName name="_____ko36">'[1]Fator Reajustes'!$E$38</definedName>
    <definedName name="_____ko37">'[1]Fator Reajustes'!$E$39</definedName>
    <definedName name="_____ko5">'[1]Fator Reajustes'!$E$7</definedName>
    <definedName name="_____RET1">#REF!</definedName>
    <definedName name="_____sjp4" localSheetId="1">#REF!</definedName>
    <definedName name="_____sjp4">#REF!</definedName>
    <definedName name="_____tab0198" localSheetId="1">#REF!</definedName>
    <definedName name="_____tab0198">#REF!</definedName>
    <definedName name="_____tab0599" localSheetId="1">#REF!</definedName>
    <definedName name="_____tab0599">#REF!</definedName>
    <definedName name="_____tab092003" localSheetId="1">#REF!</definedName>
    <definedName name="_____tab092003">#REF!</definedName>
    <definedName name="_____tsd4">#REF!</definedName>
    <definedName name="_____TT1" localSheetId="1">#REF!</definedName>
    <definedName name="_____TT1">#REF!</definedName>
    <definedName name="_____TT2" localSheetId="1">#REF!</definedName>
    <definedName name="_____TT2">#REF!</definedName>
    <definedName name="_____TT21" localSheetId="1">#REF!</definedName>
    <definedName name="_____TT21">#REF!</definedName>
    <definedName name="_____TT22" localSheetId="1">#REF!</definedName>
    <definedName name="_____TT22">#REF!</definedName>
    <definedName name="_____TT4" localSheetId="1">#REF!</definedName>
    <definedName name="_____TT4">#REF!</definedName>
    <definedName name="____br4" localSheetId="1">#REF!</definedName>
    <definedName name="____br4">#REF!</definedName>
    <definedName name="____JAZ1">#REF!</definedName>
    <definedName name="____JAZ11">#REF!</definedName>
    <definedName name="____JAZ2">#REF!</definedName>
    <definedName name="____JAZ22">#REF!</definedName>
    <definedName name="____JAZ3">#REF!</definedName>
    <definedName name="____JAZ33">#REF!</definedName>
    <definedName name="____ko1">'[1]Fator Reajustes'!$E$3</definedName>
    <definedName name="____ko12">'[1]Fator Reajustes'!$E$14</definedName>
    <definedName name="____ko13">'[1]Fator Reajustes'!$E$15</definedName>
    <definedName name="____ko14">'[1]Fator Reajustes'!$E$16</definedName>
    <definedName name="____ko15">'[1]Fator Reajustes'!$E$17</definedName>
    <definedName name="____ko16">'[1]Fator Reajustes'!$E$18</definedName>
    <definedName name="____ko18">'[1]Fator Reajustes'!$E$20</definedName>
    <definedName name="____ko2">'[1]Fator Reajustes'!$E$4</definedName>
    <definedName name="____ko20">'[1]Fator Reajustes'!$E$22</definedName>
    <definedName name="____ko23">'[1]Fator Reajustes'!$E$25</definedName>
    <definedName name="____ko24">'[1]Fator Reajustes'!$E$26</definedName>
    <definedName name="____ko25">'[1]Fator Reajustes'!$E$27</definedName>
    <definedName name="____ko27">'[1]Fator Reajustes'!$E$29</definedName>
    <definedName name="____ko3">'[1]Fator Reajustes'!$E$5</definedName>
    <definedName name="____ko36">'[1]Fator Reajustes'!$E$38</definedName>
    <definedName name="____ko37">'[1]Fator Reajustes'!$E$39</definedName>
    <definedName name="____ko5">'[1]Fator Reajustes'!$E$7</definedName>
    <definedName name="____RET1">#REF!</definedName>
    <definedName name="____sjp4" localSheetId="1">#REF!</definedName>
    <definedName name="____sjp4">#REF!</definedName>
    <definedName name="____tab0198" localSheetId="1">#REF!</definedName>
    <definedName name="____tab0198">#REF!</definedName>
    <definedName name="____tab0599" localSheetId="1">#REF!</definedName>
    <definedName name="____tab0599">#REF!</definedName>
    <definedName name="____tab092003" localSheetId="1">#REF!</definedName>
    <definedName name="____tab092003">#REF!</definedName>
    <definedName name="____tsd4">#REF!</definedName>
    <definedName name="____TT1" localSheetId="1">#REF!</definedName>
    <definedName name="____TT1">#REF!</definedName>
    <definedName name="____TT2" localSheetId="1">#REF!</definedName>
    <definedName name="____TT2">#REF!</definedName>
    <definedName name="____TT21" localSheetId="1">#REF!</definedName>
    <definedName name="____TT21">#REF!</definedName>
    <definedName name="____TT22" localSheetId="1">#REF!</definedName>
    <definedName name="____TT22">#REF!</definedName>
    <definedName name="____TT4" localSheetId="1">#REF!</definedName>
    <definedName name="____TT4">#REF!</definedName>
    <definedName name="___br4" localSheetId="1">#REF!</definedName>
    <definedName name="___br4">#REF!</definedName>
    <definedName name="___JAZ1">#REF!</definedName>
    <definedName name="___JAZ11">#REF!</definedName>
    <definedName name="___JAZ2">#REF!</definedName>
    <definedName name="___JAZ22">#REF!</definedName>
    <definedName name="___JAZ3">#REF!</definedName>
    <definedName name="___JAZ33">#REF!</definedName>
    <definedName name="___ko1">'[2]Fator Reajustes'!$E$3</definedName>
    <definedName name="___ko12">'[2]Fator Reajustes'!$E$14</definedName>
    <definedName name="___ko13">'[2]Fator Reajustes'!$E$15</definedName>
    <definedName name="___ko14">'[2]Fator Reajustes'!$E$16</definedName>
    <definedName name="___ko15">'[2]Fator Reajustes'!$E$17</definedName>
    <definedName name="___ko16">'[2]Fator Reajustes'!$E$18</definedName>
    <definedName name="___ko18">'[2]Fator Reajustes'!$E$20</definedName>
    <definedName name="___ko2">'[2]Fator Reajustes'!$E$4</definedName>
    <definedName name="___ko20">'[2]Fator Reajustes'!$E$22</definedName>
    <definedName name="___ko23">'[2]Fator Reajustes'!$E$25</definedName>
    <definedName name="___ko24">'[2]Fator Reajustes'!$E$26</definedName>
    <definedName name="___ko25">'[2]Fator Reajustes'!$E$27</definedName>
    <definedName name="___ko27">'[2]Fator Reajustes'!$E$29</definedName>
    <definedName name="___ko3">'[2]Fator Reajustes'!$E$5</definedName>
    <definedName name="___ko36">'[2]Fator Reajustes'!$E$38</definedName>
    <definedName name="___ko37">'[2]Fator Reajustes'!$E$39</definedName>
    <definedName name="___ko5">'[2]Fator Reajustes'!$E$7</definedName>
    <definedName name="___RET1">#REF!</definedName>
    <definedName name="___sjp4" localSheetId="1">#REF!</definedName>
    <definedName name="___sjp4">#REF!</definedName>
    <definedName name="___tab0198" localSheetId="1">#REF!</definedName>
    <definedName name="___tab0198">#REF!</definedName>
    <definedName name="___tab0599" localSheetId="1">#REF!</definedName>
    <definedName name="___tab0599">#REF!</definedName>
    <definedName name="___tab092003" localSheetId="1">#REF!</definedName>
    <definedName name="___tab092003">#REF!</definedName>
    <definedName name="___tsd4">#REF!</definedName>
    <definedName name="___TT1" localSheetId="1">#REF!</definedName>
    <definedName name="___TT1">#REF!</definedName>
    <definedName name="___TT2" localSheetId="1">#REF!</definedName>
    <definedName name="___TT2">#REF!</definedName>
    <definedName name="___TT21" localSheetId="1">#REF!</definedName>
    <definedName name="___TT21">#REF!</definedName>
    <definedName name="___TT22" localSheetId="1">#REF!</definedName>
    <definedName name="___TT22">#REF!</definedName>
    <definedName name="___TT4" localSheetId="1">#REF!</definedName>
    <definedName name="___TT4">#REF!</definedName>
    <definedName name="__br4" localSheetId="1">#REF!</definedName>
    <definedName name="__br4">#REF!</definedName>
    <definedName name="__JAZ1">#REF!</definedName>
    <definedName name="__JAZ11">#REF!</definedName>
    <definedName name="__JAZ2">#REF!</definedName>
    <definedName name="__JAZ22">#REF!</definedName>
    <definedName name="__JAZ3">#REF!</definedName>
    <definedName name="__JAZ33">#REF!</definedName>
    <definedName name="__ko1">'[2]Fator Reajustes'!$E$3</definedName>
    <definedName name="__ko12">'[2]Fator Reajustes'!$E$14</definedName>
    <definedName name="__ko13">'[2]Fator Reajustes'!$E$15</definedName>
    <definedName name="__ko14">'[2]Fator Reajustes'!$E$16</definedName>
    <definedName name="__ko15">'[2]Fator Reajustes'!$E$17</definedName>
    <definedName name="__ko16">'[2]Fator Reajustes'!$E$18</definedName>
    <definedName name="__ko18">'[2]Fator Reajustes'!$E$20</definedName>
    <definedName name="__ko2">'[2]Fator Reajustes'!$E$4</definedName>
    <definedName name="__ko20">'[2]Fator Reajustes'!$E$22</definedName>
    <definedName name="__ko23">'[2]Fator Reajustes'!$E$25</definedName>
    <definedName name="__ko24">'[2]Fator Reajustes'!$E$26</definedName>
    <definedName name="__ko25">'[2]Fator Reajustes'!$E$27</definedName>
    <definedName name="__ko27">'[2]Fator Reajustes'!$E$29</definedName>
    <definedName name="__ko3">'[2]Fator Reajustes'!$E$5</definedName>
    <definedName name="__ko36">'[2]Fator Reajustes'!$E$38</definedName>
    <definedName name="__ko37">'[2]Fator Reajustes'!$E$39</definedName>
    <definedName name="__ko5">'[2]Fator Reajustes'!$E$7</definedName>
    <definedName name="__RET1">#REF!</definedName>
    <definedName name="__sjp4" localSheetId="1">#REF!</definedName>
    <definedName name="__sjp4">#REF!</definedName>
    <definedName name="__tab0198" localSheetId="1">#REF!</definedName>
    <definedName name="__tab0198">#REF!</definedName>
    <definedName name="__tab0599" localSheetId="1">#REF!</definedName>
    <definedName name="__tab0599">#REF!</definedName>
    <definedName name="__tab092003" localSheetId="1">#REF!</definedName>
    <definedName name="__tab092003">#REF!</definedName>
    <definedName name="__tsd4">#REF!</definedName>
    <definedName name="__TT1" localSheetId="1">#REF!</definedName>
    <definedName name="__TT1">#REF!</definedName>
    <definedName name="__TT2" localSheetId="1">#REF!</definedName>
    <definedName name="__TT2">#REF!</definedName>
    <definedName name="__TT21" localSheetId="1">#REF!</definedName>
    <definedName name="__TT21">#REF!</definedName>
    <definedName name="__TT22" localSheetId="1">#REF!</definedName>
    <definedName name="__TT22">#REF!</definedName>
    <definedName name="__TT4" localSheetId="1">#REF!</definedName>
    <definedName name="__TT4">#REF!</definedName>
    <definedName name="_01.01.01" localSheetId="1">#REF!</definedName>
    <definedName name="_01.01.01">#REF!</definedName>
    <definedName name="_1" localSheetId="1">#REF!</definedName>
    <definedName name="_1">#REF!</definedName>
    <definedName name="_10" localSheetId="1">#REF!</definedName>
    <definedName name="_10">#REF!</definedName>
    <definedName name="_11" localSheetId="1">#REF!</definedName>
    <definedName name="_11">#REF!</definedName>
    <definedName name="_12" localSheetId="1">#REF!</definedName>
    <definedName name="_12">#REF!</definedName>
    <definedName name="_13" localSheetId="1">#REF!</definedName>
    <definedName name="_13">#REF!</definedName>
    <definedName name="_14" localSheetId="1">#REF!</definedName>
    <definedName name="_14">#REF!</definedName>
    <definedName name="_15" localSheetId="1">#REF!</definedName>
    <definedName name="_15">#REF!</definedName>
    <definedName name="_1Sem_nome" localSheetId="1">#REF!</definedName>
    <definedName name="_1Sem_nome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4_Sem_nome" localSheetId="1">#REF!</definedName>
    <definedName name="_4_Sem_nome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8Sem_nome" localSheetId="1">#REF!</definedName>
    <definedName name="_8Sem_nome">#REF!</definedName>
    <definedName name="_9" localSheetId="1">#REF!</definedName>
    <definedName name="_9">#REF!</definedName>
    <definedName name="_A" localSheetId="1">#REF!</definedName>
    <definedName name="_A">#REF!</definedName>
    <definedName name="_A1" localSheetId="1">#REF!</definedName>
    <definedName name="_A1">#REF!</definedName>
    <definedName name="_B" localSheetId="1">#REF!</definedName>
    <definedName name="_B">#REF!</definedName>
    <definedName name="_br4" localSheetId="1">#REF!</definedName>
    <definedName name="_br4">#REF!</definedName>
    <definedName name="_cab1" localSheetId="1">#REF!</definedName>
    <definedName name="_cab1">#REF!</definedName>
    <definedName name="_COM010201" localSheetId="1">#REF!</definedName>
    <definedName name="_COM010201">#REF!</definedName>
    <definedName name="_COM010202" localSheetId="1">#REF!</definedName>
    <definedName name="_COM010202">#REF!</definedName>
    <definedName name="_COM010205" localSheetId="1">#REF!</definedName>
    <definedName name="_COM010205">#REF!</definedName>
    <definedName name="_COM010206" localSheetId="1">#REF!</definedName>
    <definedName name="_COM010206">#REF!</definedName>
    <definedName name="_COM010210" localSheetId="1">#REF!</definedName>
    <definedName name="_COM010210">#REF!</definedName>
    <definedName name="_COM010301" localSheetId="1">#REF!</definedName>
    <definedName name="_COM010301">#REF!</definedName>
    <definedName name="_COM010401" localSheetId="1">#REF!</definedName>
    <definedName name="_COM010401">#REF!</definedName>
    <definedName name="_COM010402" localSheetId="1">#REF!</definedName>
    <definedName name="_COM010402">#REF!</definedName>
    <definedName name="_COM010407" localSheetId="1">#REF!</definedName>
    <definedName name="_COM010407">#REF!</definedName>
    <definedName name="_COM010413" localSheetId="1">#REF!</definedName>
    <definedName name="_COM010413">#REF!</definedName>
    <definedName name="_COM010501" localSheetId="1">#REF!</definedName>
    <definedName name="_COM010501">#REF!</definedName>
    <definedName name="_COM010503" localSheetId="1">#REF!</definedName>
    <definedName name="_COM010503">#REF!</definedName>
    <definedName name="_COM010505" localSheetId="1">#REF!</definedName>
    <definedName name="_COM010505">#REF!</definedName>
    <definedName name="_COM010509" localSheetId="1">#REF!</definedName>
    <definedName name="_COM010509">#REF!</definedName>
    <definedName name="_COM010512" localSheetId="1">#REF!</definedName>
    <definedName name="_COM010512">#REF!</definedName>
    <definedName name="_COM010518" localSheetId="1">#REF!</definedName>
    <definedName name="_COM010518">#REF!</definedName>
    <definedName name="_COM010519" localSheetId="1">#REF!</definedName>
    <definedName name="_COM010519">#REF!</definedName>
    <definedName name="_COM010521" localSheetId="1">#REF!</definedName>
    <definedName name="_COM010521">#REF!</definedName>
    <definedName name="_COM010523" localSheetId="1">#REF!</definedName>
    <definedName name="_COM010523">#REF!</definedName>
    <definedName name="_COM010532" localSheetId="1">#REF!</definedName>
    <definedName name="_COM010532">#REF!</definedName>
    <definedName name="_COM010533" localSheetId="1">#REF!</definedName>
    <definedName name="_COM010533">#REF!</definedName>
    <definedName name="_COM010536" localSheetId="1">#REF!</definedName>
    <definedName name="_COM010536">#REF!</definedName>
    <definedName name="_COM010701" localSheetId="1">#REF!</definedName>
    <definedName name="_COM010701">#REF!</definedName>
    <definedName name="_COM010703" localSheetId="1">#REF!</definedName>
    <definedName name="_COM010703">#REF!</definedName>
    <definedName name="_COM010705" localSheetId="1">#REF!</definedName>
    <definedName name="_COM010705">#REF!</definedName>
    <definedName name="_COM010708" localSheetId="1">#REF!</definedName>
    <definedName name="_COM010708">#REF!</definedName>
    <definedName name="_COM010710" localSheetId="1">#REF!</definedName>
    <definedName name="_COM010710">#REF!</definedName>
    <definedName name="_COM010712" localSheetId="1">#REF!</definedName>
    <definedName name="_COM010712">#REF!</definedName>
    <definedName name="_COM010717" localSheetId="1">#REF!</definedName>
    <definedName name="_COM010717">#REF!</definedName>
    <definedName name="_COM010718" localSheetId="1">#REF!</definedName>
    <definedName name="_COM010718">#REF!</definedName>
    <definedName name="_COM020201" localSheetId="1">#REF!</definedName>
    <definedName name="_COM020201">#REF!</definedName>
    <definedName name="_COM020205" localSheetId="1">#REF!</definedName>
    <definedName name="_COM020205">#REF!</definedName>
    <definedName name="_COM020211" localSheetId="1">#REF!</definedName>
    <definedName name="_COM020211">#REF!</definedName>
    <definedName name="_COM020217" localSheetId="1">#REF!</definedName>
    <definedName name="_COM020217">#REF!</definedName>
    <definedName name="_COM030102" localSheetId="1">#REF!</definedName>
    <definedName name="_COM030102">#REF!</definedName>
    <definedName name="_COM030201" localSheetId="1">#REF!</definedName>
    <definedName name="_COM030201">#REF!</definedName>
    <definedName name="_COM030303" localSheetId="1">#REF!</definedName>
    <definedName name="_COM030303">#REF!</definedName>
    <definedName name="_COM030317" localSheetId="1">#REF!</definedName>
    <definedName name="_COM030317">#REF!</definedName>
    <definedName name="_COM040101" localSheetId="1">#REF!</definedName>
    <definedName name="_COM040101">#REF!</definedName>
    <definedName name="_COM040202" localSheetId="1">#REF!</definedName>
    <definedName name="_COM040202">#REF!</definedName>
    <definedName name="_COM050103" localSheetId="1">#REF!</definedName>
    <definedName name="_COM050103">#REF!</definedName>
    <definedName name="_COM050207" localSheetId="1">#REF!</definedName>
    <definedName name="_COM050207">#REF!</definedName>
    <definedName name="_COM060101" localSheetId="1">#REF!</definedName>
    <definedName name="_COM060101">#REF!</definedName>
    <definedName name="_COM080101" localSheetId="1">#REF!</definedName>
    <definedName name="_COM080101">#REF!</definedName>
    <definedName name="_COM080310" localSheetId="1">#REF!</definedName>
    <definedName name="_COM080310">#REF!</definedName>
    <definedName name="_COM090101" localSheetId="1">#REF!</definedName>
    <definedName name="_COM090101">#REF!</definedName>
    <definedName name="_COM100302" localSheetId="1">#REF!</definedName>
    <definedName name="_COM100302">#REF!</definedName>
    <definedName name="_COM110101" localSheetId="1">#REF!</definedName>
    <definedName name="_COM110101">#REF!</definedName>
    <definedName name="_COM110104" localSheetId="1">#REF!</definedName>
    <definedName name="_COM110104">#REF!</definedName>
    <definedName name="_COM110107" localSheetId="1">#REF!</definedName>
    <definedName name="_COM110107">#REF!</definedName>
    <definedName name="_COM120101" localSheetId="1">#REF!</definedName>
    <definedName name="_COM120101">#REF!</definedName>
    <definedName name="_COM120105" localSheetId="1">#REF!</definedName>
    <definedName name="_COM120105">#REF!</definedName>
    <definedName name="_COM120106" localSheetId="1">#REF!</definedName>
    <definedName name="_COM120106">#REF!</definedName>
    <definedName name="_COM120107" localSheetId="1">#REF!</definedName>
    <definedName name="_COM120107">#REF!</definedName>
    <definedName name="_COM120110" localSheetId="1">#REF!</definedName>
    <definedName name="_COM120110">#REF!</definedName>
    <definedName name="_COM120150" localSheetId="1">#REF!</definedName>
    <definedName name="_COM120150">#REF!</definedName>
    <definedName name="_COM130101" localSheetId="1">#REF!</definedName>
    <definedName name="_COM130101">#REF!</definedName>
    <definedName name="_COM130103" localSheetId="1">#REF!</definedName>
    <definedName name="_COM130103">#REF!</definedName>
    <definedName name="_COM130304" localSheetId="1">#REF!</definedName>
    <definedName name="_COM130304">#REF!</definedName>
    <definedName name="_COM130401" localSheetId="1">#REF!</definedName>
    <definedName name="_COM130401">#REF!</definedName>
    <definedName name="_COM140102" localSheetId="1">#REF!</definedName>
    <definedName name="_COM140102">#REF!</definedName>
    <definedName name="_COM140109" localSheetId="1">#REF!</definedName>
    <definedName name="_COM140109">#REF!</definedName>
    <definedName name="_COM140113" localSheetId="1">#REF!</definedName>
    <definedName name="_COM140113">#REF!</definedName>
    <definedName name="_COM140122" localSheetId="1">#REF!</definedName>
    <definedName name="_COM140122">#REF!</definedName>
    <definedName name="_COM140126" localSheetId="1">#REF!</definedName>
    <definedName name="_COM140126">#REF!</definedName>
    <definedName name="_COM140129" localSheetId="1">#REF!</definedName>
    <definedName name="_COM140129">#REF!</definedName>
    <definedName name="_COM140135" localSheetId="1">#REF!</definedName>
    <definedName name="_COM140135">#REF!</definedName>
    <definedName name="_COM140143" localSheetId="1">#REF!</definedName>
    <definedName name="_COM140143">#REF!</definedName>
    <definedName name="_COM140145" localSheetId="1">#REF!</definedName>
    <definedName name="_COM140145">#REF!</definedName>
    <definedName name="_COM150130" localSheetId="1">#REF!</definedName>
    <definedName name="_COM150130">#REF!</definedName>
    <definedName name="_COM170101" localSheetId="1">#REF!</definedName>
    <definedName name="_COM170101">#REF!</definedName>
    <definedName name="_COM170102" localSheetId="1">#REF!</definedName>
    <definedName name="_COM170102">#REF!</definedName>
    <definedName name="_COM170103" localSheetId="1">#REF!</definedName>
    <definedName name="_COM170103">#REF!</definedName>
    <definedName name="_FEV97" localSheetId="1">#REF!</definedName>
    <definedName name="_FEV97">#REF!</definedName>
    <definedName name="_Fill" localSheetId="1" hidden="1">#REF!</definedName>
    <definedName name="_Fill" hidden="1">#REF!</definedName>
    <definedName name="_xlnm._FilterDatabase" localSheetId="2" hidden="1">'Preços de Referência'!$A$3:$C$3</definedName>
    <definedName name="_xlnm._FilterDatabase" localSheetId="4" hidden="1">PRODUTOS!#REF!</definedName>
    <definedName name="_GLB2" localSheetId="1">#REF!</definedName>
    <definedName name="_GLB2">#REF!</definedName>
    <definedName name="_i3" localSheetId="1">#REF!</definedName>
    <definedName name="_i3">#REF!</definedName>
    <definedName name="_JAZ1">#REF!</definedName>
    <definedName name="_JAZ11">#REF!</definedName>
    <definedName name="_JAZ2">#REF!</definedName>
    <definedName name="_JAZ22">#REF!</definedName>
    <definedName name="_JAZ3">#REF!</definedName>
    <definedName name="_JAZ33">#REF!</definedName>
    <definedName name="_ko1">'[1]Fator Reajustes'!$E$3</definedName>
    <definedName name="_ko12">'[1]Fator Reajustes'!$E$14</definedName>
    <definedName name="_ko13">'[1]Fator Reajustes'!$E$15</definedName>
    <definedName name="_ko14">'[1]Fator Reajustes'!$E$16</definedName>
    <definedName name="_ko15">'[1]Fator Reajustes'!$E$17</definedName>
    <definedName name="_ko16">'[1]Fator Reajustes'!$E$18</definedName>
    <definedName name="_ko18">'[1]Fator Reajustes'!$E$20</definedName>
    <definedName name="_ko2">'[1]Fator Reajustes'!$E$4</definedName>
    <definedName name="_ko20">'[1]Fator Reajustes'!$E$22</definedName>
    <definedName name="_ko23">'[1]Fator Reajustes'!$E$25</definedName>
    <definedName name="_ko24">'[1]Fator Reajustes'!$E$26</definedName>
    <definedName name="_ko25">'[1]Fator Reajustes'!$E$27</definedName>
    <definedName name="_ko27">'[1]Fator Reajustes'!$E$29</definedName>
    <definedName name="_ko3">'[1]Fator Reajustes'!$E$5</definedName>
    <definedName name="_ko36">'[1]Fator Reajustes'!$E$38</definedName>
    <definedName name="_ko37">'[1]Fator Reajustes'!$E$39</definedName>
    <definedName name="_ko5">'[1]Fator Reajustes'!$E$7</definedName>
    <definedName name="_MAO010201" localSheetId="1">#REF!</definedName>
    <definedName name="_MAO010201">#REF!</definedName>
    <definedName name="_MAO010202" localSheetId="1">#REF!</definedName>
    <definedName name="_MAO010202">#REF!</definedName>
    <definedName name="_MAO010205" localSheetId="1">#REF!</definedName>
    <definedName name="_MAO010205">#REF!</definedName>
    <definedName name="_MAO010206" localSheetId="1">#REF!</definedName>
    <definedName name="_MAO010206">#REF!</definedName>
    <definedName name="_MAO010210" localSheetId="1">#REF!</definedName>
    <definedName name="_MAO010210">#REF!</definedName>
    <definedName name="_MAO010401" localSheetId="1">#REF!</definedName>
    <definedName name="_MAO010401">#REF!</definedName>
    <definedName name="_MAO010402" localSheetId="1">#REF!</definedName>
    <definedName name="_MAO010402">#REF!</definedName>
    <definedName name="_MAO010407" localSheetId="1">#REF!</definedName>
    <definedName name="_MAO010407">#REF!</definedName>
    <definedName name="_MAO010413" localSheetId="1">#REF!</definedName>
    <definedName name="_MAO010413">#REF!</definedName>
    <definedName name="_MAO010501" localSheetId="1">#REF!</definedName>
    <definedName name="_MAO010501">#REF!</definedName>
    <definedName name="_MAO010503" localSheetId="1">#REF!</definedName>
    <definedName name="_MAO010503">#REF!</definedName>
    <definedName name="_MAO010505" localSheetId="1">#REF!</definedName>
    <definedName name="_MAO010505">#REF!</definedName>
    <definedName name="_MAO010509" localSheetId="1">#REF!</definedName>
    <definedName name="_MAO010509">#REF!</definedName>
    <definedName name="_MAO010512" localSheetId="1">#REF!</definedName>
    <definedName name="_MAO010512">#REF!</definedName>
    <definedName name="_MAO010518" localSheetId="1">#REF!</definedName>
    <definedName name="_MAO010518">#REF!</definedName>
    <definedName name="_MAO010519" localSheetId="1">#REF!</definedName>
    <definedName name="_MAO010519">#REF!</definedName>
    <definedName name="_MAO010521" localSheetId="1">#REF!</definedName>
    <definedName name="_MAO010521">#REF!</definedName>
    <definedName name="_MAO010523" localSheetId="1">#REF!</definedName>
    <definedName name="_MAO010523">#REF!</definedName>
    <definedName name="_MAO010532" localSheetId="1">#REF!</definedName>
    <definedName name="_MAO010532">#REF!</definedName>
    <definedName name="_MAO010533" localSheetId="1">#REF!</definedName>
    <definedName name="_MAO010533">#REF!</definedName>
    <definedName name="_MAO010536" localSheetId="1">#REF!</definedName>
    <definedName name="_MAO010536">#REF!</definedName>
    <definedName name="_MAO010701" localSheetId="1">#REF!</definedName>
    <definedName name="_MAO010701">#REF!</definedName>
    <definedName name="_MAO010703" localSheetId="1">#REF!</definedName>
    <definedName name="_MAO010703">#REF!</definedName>
    <definedName name="_MAO010705" localSheetId="1">#REF!</definedName>
    <definedName name="_MAO010705">#REF!</definedName>
    <definedName name="_MAO010708" localSheetId="1">#REF!</definedName>
    <definedName name="_MAO010708">#REF!</definedName>
    <definedName name="_MAO010710" localSheetId="1">#REF!</definedName>
    <definedName name="_MAO010710">#REF!</definedName>
    <definedName name="_MAO010712" localSheetId="1">#REF!</definedName>
    <definedName name="_MAO010712">#REF!</definedName>
    <definedName name="_MAO010717" localSheetId="1">#REF!</definedName>
    <definedName name="_MAO010717">#REF!</definedName>
    <definedName name="_MAO020201" localSheetId="1">#REF!</definedName>
    <definedName name="_MAO020201">#REF!</definedName>
    <definedName name="_MAO020205" localSheetId="1">#REF!</definedName>
    <definedName name="_MAO020205">#REF!</definedName>
    <definedName name="_MAO020211" localSheetId="1">#REF!</definedName>
    <definedName name="_MAO020211">#REF!</definedName>
    <definedName name="_MAO020217" localSheetId="1">#REF!</definedName>
    <definedName name="_MAO020217">#REF!</definedName>
    <definedName name="_MAO030102" localSheetId="1">#REF!</definedName>
    <definedName name="_MAO030102">#REF!</definedName>
    <definedName name="_MAO030201" localSheetId="1">#REF!</definedName>
    <definedName name="_MAO030201">#REF!</definedName>
    <definedName name="_MAO030303" localSheetId="1">#REF!</definedName>
    <definedName name="_MAO030303">#REF!</definedName>
    <definedName name="_MAO030317" localSheetId="1">#REF!</definedName>
    <definedName name="_MAO030317">#REF!</definedName>
    <definedName name="_MAO040101" localSheetId="1">#REF!</definedName>
    <definedName name="_MAO040101">#REF!</definedName>
    <definedName name="_MAO040202" localSheetId="1">#REF!</definedName>
    <definedName name="_MAO040202">#REF!</definedName>
    <definedName name="_MAO050103" localSheetId="1">#REF!</definedName>
    <definedName name="_MAO050103">#REF!</definedName>
    <definedName name="_MAO050207" localSheetId="1">#REF!</definedName>
    <definedName name="_MAO050207">#REF!</definedName>
    <definedName name="_MAO060101" localSheetId="1">#REF!</definedName>
    <definedName name="_MAO060101">#REF!</definedName>
    <definedName name="_MAO080310" localSheetId="1">#REF!</definedName>
    <definedName name="_MAO080310">#REF!</definedName>
    <definedName name="_MAO090101" localSheetId="1">#REF!</definedName>
    <definedName name="_MAO090101">#REF!</definedName>
    <definedName name="_MAO110101" localSheetId="1">#REF!</definedName>
    <definedName name="_MAO110101">#REF!</definedName>
    <definedName name="_MAO110104" localSheetId="1">#REF!</definedName>
    <definedName name="_MAO110104">#REF!</definedName>
    <definedName name="_MAO110107" localSheetId="1">#REF!</definedName>
    <definedName name="_MAO110107">#REF!</definedName>
    <definedName name="_MAO120101" localSheetId="1">#REF!</definedName>
    <definedName name="_MAO120101">#REF!</definedName>
    <definedName name="_MAO120105" localSheetId="1">#REF!</definedName>
    <definedName name="_MAO120105">#REF!</definedName>
    <definedName name="_MAO120106" localSheetId="1">#REF!</definedName>
    <definedName name="_MAO120106">#REF!</definedName>
    <definedName name="_MAO120107" localSheetId="1">#REF!</definedName>
    <definedName name="_MAO120107">#REF!</definedName>
    <definedName name="_MAO120110" localSheetId="1">#REF!</definedName>
    <definedName name="_MAO120110">#REF!</definedName>
    <definedName name="_MAO120150" localSheetId="1">#REF!</definedName>
    <definedName name="_MAO120150">#REF!</definedName>
    <definedName name="_MAO130101" localSheetId="1">#REF!</definedName>
    <definedName name="_MAO130101">#REF!</definedName>
    <definedName name="_MAO130103" localSheetId="1">#REF!</definedName>
    <definedName name="_MAO130103">#REF!</definedName>
    <definedName name="_MAO130304" localSheetId="1">#REF!</definedName>
    <definedName name="_MAO130304">#REF!</definedName>
    <definedName name="_MAO130401" localSheetId="1">#REF!</definedName>
    <definedName name="_MAO130401">#REF!</definedName>
    <definedName name="_MAO140102" localSheetId="1">#REF!</definedName>
    <definedName name="_MAO140102">#REF!</definedName>
    <definedName name="_MAO140109" localSheetId="1">#REF!</definedName>
    <definedName name="_MAO140109">#REF!</definedName>
    <definedName name="_MAO140113" localSheetId="1">#REF!</definedName>
    <definedName name="_MAO140113">#REF!</definedName>
    <definedName name="_MAO140122" localSheetId="1">#REF!</definedName>
    <definedName name="_MAO140122">#REF!</definedName>
    <definedName name="_MAO140126" localSheetId="1">#REF!</definedName>
    <definedName name="_MAO140126">#REF!</definedName>
    <definedName name="_MAO140129" localSheetId="1">#REF!</definedName>
    <definedName name="_MAO140129">#REF!</definedName>
    <definedName name="_MAO140135" localSheetId="1">#REF!</definedName>
    <definedName name="_MAO140135">#REF!</definedName>
    <definedName name="_MAO140143" localSheetId="1">#REF!</definedName>
    <definedName name="_MAO140143">#REF!</definedName>
    <definedName name="_MAO140145" localSheetId="1">#REF!</definedName>
    <definedName name="_MAO140145">#REF!</definedName>
    <definedName name="_MAT010301" localSheetId="1">#REF!</definedName>
    <definedName name="_MAT010301">#REF!</definedName>
    <definedName name="_MAT010401" localSheetId="1">#REF!</definedName>
    <definedName name="_MAT010401">#REF!</definedName>
    <definedName name="_MAT010402" localSheetId="1">#REF!</definedName>
    <definedName name="_MAT010402">#REF!</definedName>
    <definedName name="_MAT010407" localSheetId="1">#REF!</definedName>
    <definedName name="_MAT010407">#REF!</definedName>
    <definedName name="_MAT010413" localSheetId="1">#REF!</definedName>
    <definedName name="_MAT010413">#REF!</definedName>
    <definedName name="_MAT010536" localSheetId="1">#REF!</definedName>
    <definedName name="_MAT010536">#REF!</definedName>
    <definedName name="_MAT010703" localSheetId="1">#REF!</definedName>
    <definedName name="_MAT010703">#REF!</definedName>
    <definedName name="_MAT010708" localSheetId="1">#REF!</definedName>
    <definedName name="_MAT010708">#REF!</definedName>
    <definedName name="_MAT010710" localSheetId="1">#REF!</definedName>
    <definedName name="_MAT010710">#REF!</definedName>
    <definedName name="_MAT010718" localSheetId="1">#REF!</definedName>
    <definedName name="_MAT010718">#REF!</definedName>
    <definedName name="_MAT020201" localSheetId="1">#REF!</definedName>
    <definedName name="_MAT020201">#REF!</definedName>
    <definedName name="_MAT020205" localSheetId="1">#REF!</definedName>
    <definedName name="_MAT020205">#REF!</definedName>
    <definedName name="_MAT020211" localSheetId="1">#REF!</definedName>
    <definedName name="_MAT020211">#REF!</definedName>
    <definedName name="_MAT030102" localSheetId="1">#REF!</definedName>
    <definedName name="_MAT030102">#REF!</definedName>
    <definedName name="_MAT030201" localSheetId="1">#REF!</definedName>
    <definedName name="_MAT030201">#REF!</definedName>
    <definedName name="_MAT030303" localSheetId="1">#REF!</definedName>
    <definedName name="_MAT030303">#REF!</definedName>
    <definedName name="_MAT030317" localSheetId="1">#REF!</definedName>
    <definedName name="_MAT030317">#REF!</definedName>
    <definedName name="_MAT040101" localSheetId="1">#REF!</definedName>
    <definedName name="_MAT040101">#REF!</definedName>
    <definedName name="_MAT040202" localSheetId="1">#REF!</definedName>
    <definedName name="_MAT040202">#REF!</definedName>
    <definedName name="_MAT050103" localSheetId="1">#REF!</definedName>
    <definedName name="_MAT050103">#REF!</definedName>
    <definedName name="_MAT050207" localSheetId="1">#REF!</definedName>
    <definedName name="_MAT050207">#REF!</definedName>
    <definedName name="_MAT060101" localSheetId="1">#REF!</definedName>
    <definedName name="_MAT060101">#REF!</definedName>
    <definedName name="_MAT080101" localSheetId="1">#REF!</definedName>
    <definedName name="_MAT080101">#REF!</definedName>
    <definedName name="_MAT080310" localSheetId="1">#REF!</definedName>
    <definedName name="_MAT080310">#REF!</definedName>
    <definedName name="_MAT090101" localSheetId="1">#REF!</definedName>
    <definedName name="_MAT090101">#REF!</definedName>
    <definedName name="_MAT100302" localSheetId="1">#REF!</definedName>
    <definedName name="_MAT100302">#REF!</definedName>
    <definedName name="_MAT110101" localSheetId="1">#REF!</definedName>
    <definedName name="_MAT110101">#REF!</definedName>
    <definedName name="_MAT110104" localSheetId="1">#REF!</definedName>
    <definedName name="_MAT110104">#REF!</definedName>
    <definedName name="_MAT110107" localSheetId="1">#REF!</definedName>
    <definedName name="_MAT110107">#REF!</definedName>
    <definedName name="_MAT120101" localSheetId="1">#REF!</definedName>
    <definedName name="_MAT120101">#REF!</definedName>
    <definedName name="_MAT120105" localSheetId="1">#REF!</definedName>
    <definedName name="_MAT120105">#REF!</definedName>
    <definedName name="_MAT120106" localSheetId="1">#REF!</definedName>
    <definedName name="_MAT120106">#REF!</definedName>
    <definedName name="_MAT120107" localSheetId="1">#REF!</definedName>
    <definedName name="_MAT120107">#REF!</definedName>
    <definedName name="_MAT120110" localSheetId="1">#REF!</definedName>
    <definedName name="_MAT120110">#REF!</definedName>
    <definedName name="_MAT120150" localSheetId="1">#REF!</definedName>
    <definedName name="_MAT120150">#REF!</definedName>
    <definedName name="_MAT130101" localSheetId="1">#REF!</definedName>
    <definedName name="_MAT130101">#REF!</definedName>
    <definedName name="_MAT130103" localSheetId="1">#REF!</definedName>
    <definedName name="_MAT130103">#REF!</definedName>
    <definedName name="_MAT130304" localSheetId="1">#REF!</definedName>
    <definedName name="_MAT130304">#REF!</definedName>
    <definedName name="_MAT130401" localSheetId="1">#REF!</definedName>
    <definedName name="_MAT130401">#REF!</definedName>
    <definedName name="_MAT140102" localSheetId="1">#REF!</definedName>
    <definedName name="_MAT140102">#REF!</definedName>
    <definedName name="_MAT140109" localSheetId="1">#REF!</definedName>
    <definedName name="_MAT140109">#REF!</definedName>
    <definedName name="_MAT140113" localSheetId="1">#REF!</definedName>
    <definedName name="_MAT140113">#REF!</definedName>
    <definedName name="_MAT140122" localSheetId="1">#REF!</definedName>
    <definedName name="_MAT140122">#REF!</definedName>
    <definedName name="_MAT140126" localSheetId="1">#REF!</definedName>
    <definedName name="_MAT140126">#REF!</definedName>
    <definedName name="_MAT140129" localSheetId="1">#REF!</definedName>
    <definedName name="_MAT140129">#REF!</definedName>
    <definedName name="_MAT140135" localSheetId="1">#REF!</definedName>
    <definedName name="_MAT140135">#REF!</definedName>
    <definedName name="_MAT140143" localSheetId="1">#REF!</definedName>
    <definedName name="_MAT140143">#REF!</definedName>
    <definedName name="_MAT140145" localSheetId="1">#REF!</definedName>
    <definedName name="_MAT140145">#REF!</definedName>
    <definedName name="_MAT150130" localSheetId="1">#REF!</definedName>
    <definedName name="_MAT150130">#REF!</definedName>
    <definedName name="_MAT170101" localSheetId="1">#REF!</definedName>
    <definedName name="_MAT170101">#REF!</definedName>
    <definedName name="_MAT170102" localSheetId="1">#REF!</definedName>
    <definedName name="_MAT170102">#REF!</definedName>
    <definedName name="_MAT170103" localSheetId="1">#REF!</definedName>
    <definedName name="_MAT170103">#REF!</definedName>
    <definedName name="_Order1" hidden="1">255</definedName>
    <definedName name="_Order2" hidden="1">255</definedName>
    <definedName name="_PRE010201" localSheetId="1">#REF!</definedName>
    <definedName name="_PRE010201">#REF!</definedName>
    <definedName name="_PRE010202" localSheetId="1">#REF!</definedName>
    <definedName name="_PRE010202">#REF!</definedName>
    <definedName name="_PRE010205" localSheetId="1">#REF!</definedName>
    <definedName name="_PRE010205">#REF!</definedName>
    <definedName name="_PRE010206" localSheetId="1">#REF!</definedName>
    <definedName name="_PRE010206">#REF!</definedName>
    <definedName name="_PRE010210" localSheetId="1">#REF!</definedName>
    <definedName name="_PRE010210">#REF!</definedName>
    <definedName name="_PRE010301" localSheetId="1">#REF!</definedName>
    <definedName name="_PRE010301">#REF!</definedName>
    <definedName name="_PRE010401" localSheetId="1">#REF!</definedName>
    <definedName name="_PRE010401">#REF!</definedName>
    <definedName name="_PRE010402" localSheetId="1">#REF!</definedName>
    <definedName name="_PRE010402">#REF!</definedName>
    <definedName name="_PRE010407" localSheetId="1">#REF!</definedName>
    <definedName name="_PRE010407">#REF!</definedName>
    <definedName name="_PRE010413" localSheetId="1">#REF!</definedName>
    <definedName name="_PRE010413">#REF!</definedName>
    <definedName name="_PRE010501" localSheetId="1">#REF!</definedName>
    <definedName name="_PRE010501">#REF!</definedName>
    <definedName name="_PRE010503" localSheetId="1">#REF!</definedName>
    <definedName name="_PRE010503">#REF!</definedName>
    <definedName name="_PRE010505" localSheetId="1">#REF!</definedName>
    <definedName name="_PRE010505">#REF!</definedName>
    <definedName name="_PRE010509" localSheetId="1">#REF!</definedName>
    <definedName name="_PRE010509">#REF!</definedName>
    <definedName name="_PRE010512" localSheetId="1">#REF!</definedName>
    <definedName name="_PRE010512">#REF!</definedName>
    <definedName name="_PRE010518" localSheetId="1">#REF!</definedName>
    <definedName name="_PRE010518">#REF!</definedName>
    <definedName name="_PRE010519" localSheetId="1">#REF!</definedName>
    <definedName name="_PRE010519">#REF!</definedName>
    <definedName name="_PRE010521" localSheetId="1">#REF!</definedName>
    <definedName name="_PRE010521">#REF!</definedName>
    <definedName name="_PRE010523" localSheetId="1">#REF!</definedName>
    <definedName name="_PRE010523">#REF!</definedName>
    <definedName name="_PRE010532" localSheetId="1">#REF!</definedName>
    <definedName name="_PRE010532">#REF!</definedName>
    <definedName name="_PRE010533" localSheetId="1">#REF!</definedName>
    <definedName name="_PRE010533">#REF!</definedName>
    <definedName name="_PRE010536" localSheetId="1">#REF!</definedName>
    <definedName name="_PRE010536">#REF!</definedName>
    <definedName name="_PRE010701" localSheetId="1">#REF!</definedName>
    <definedName name="_PRE010701">#REF!</definedName>
    <definedName name="_PRE010703" localSheetId="1">#REF!</definedName>
    <definedName name="_PRE010703">#REF!</definedName>
    <definedName name="_PRE010705" localSheetId="1">#REF!</definedName>
    <definedName name="_PRE010705">#REF!</definedName>
    <definedName name="_PRE010708" localSheetId="1">#REF!</definedName>
    <definedName name="_PRE010708">#REF!</definedName>
    <definedName name="_PRE010710" localSheetId="1">#REF!</definedName>
    <definedName name="_PRE010710">#REF!</definedName>
    <definedName name="_PRE010712" localSheetId="1">#REF!</definedName>
    <definedName name="_PRE010712">#REF!</definedName>
    <definedName name="_PRE010717" localSheetId="1">#REF!</definedName>
    <definedName name="_PRE010717">#REF!</definedName>
    <definedName name="_PRE010718" localSheetId="1">#REF!</definedName>
    <definedName name="_PRE010718">#REF!</definedName>
    <definedName name="_PRE020201" localSheetId="1">#REF!</definedName>
    <definedName name="_PRE020201">#REF!</definedName>
    <definedName name="_PRE020205" localSheetId="1">#REF!</definedName>
    <definedName name="_PRE020205">#REF!</definedName>
    <definedName name="_PRE020211" localSheetId="1">#REF!</definedName>
    <definedName name="_PRE020211">#REF!</definedName>
    <definedName name="_PRE020217" localSheetId="1">#REF!</definedName>
    <definedName name="_PRE020217">#REF!</definedName>
    <definedName name="_PRE030102" localSheetId="1">#REF!</definedName>
    <definedName name="_PRE030102">#REF!</definedName>
    <definedName name="_PRE030201" localSheetId="1">#REF!</definedName>
    <definedName name="_PRE030201">#REF!</definedName>
    <definedName name="_PRE030303" localSheetId="1">#REF!</definedName>
    <definedName name="_PRE030303">#REF!</definedName>
    <definedName name="_PRE030317" localSheetId="1">#REF!</definedName>
    <definedName name="_PRE030317">#REF!</definedName>
    <definedName name="_PRE040101" localSheetId="1">#REF!</definedName>
    <definedName name="_PRE040101">#REF!</definedName>
    <definedName name="_PRE040202" localSheetId="1">#REF!</definedName>
    <definedName name="_PRE040202">#REF!</definedName>
    <definedName name="_PRE050103" localSheetId="1">#REF!</definedName>
    <definedName name="_PRE050103">#REF!</definedName>
    <definedName name="_PRE050207" localSheetId="1">#REF!</definedName>
    <definedName name="_PRE050207">#REF!</definedName>
    <definedName name="_PRE060101" localSheetId="1">#REF!</definedName>
    <definedName name="_PRE060101">#REF!</definedName>
    <definedName name="_PRE080101" localSheetId="1">#REF!</definedName>
    <definedName name="_PRE080101">#REF!</definedName>
    <definedName name="_PRE080310" localSheetId="1">#REF!</definedName>
    <definedName name="_PRE080310">#REF!</definedName>
    <definedName name="_PRE090101" localSheetId="1">#REF!</definedName>
    <definedName name="_PRE090101">#REF!</definedName>
    <definedName name="_PRE100302" localSheetId="1">#REF!</definedName>
    <definedName name="_PRE100302">#REF!</definedName>
    <definedName name="_PRE110101" localSheetId="1">#REF!</definedName>
    <definedName name="_PRE110101">#REF!</definedName>
    <definedName name="_PRE110104" localSheetId="1">#REF!</definedName>
    <definedName name="_PRE110104">#REF!</definedName>
    <definedName name="_PRE110107" localSheetId="1">#REF!</definedName>
    <definedName name="_PRE110107">#REF!</definedName>
    <definedName name="_PRE120101" localSheetId="1">#REF!</definedName>
    <definedName name="_PRE120101">#REF!</definedName>
    <definedName name="_PRE120105" localSheetId="1">#REF!</definedName>
    <definedName name="_PRE120105">#REF!</definedName>
    <definedName name="_PRE120106" localSheetId="1">#REF!</definedName>
    <definedName name="_PRE120106">#REF!</definedName>
    <definedName name="_PRE120107" localSheetId="1">#REF!</definedName>
    <definedName name="_PRE120107">#REF!</definedName>
    <definedName name="_PRE120110" localSheetId="1">#REF!</definedName>
    <definedName name="_PRE120110">#REF!</definedName>
    <definedName name="_PRE120150" localSheetId="1">#REF!</definedName>
    <definedName name="_PRE120150">#REF!</definedName>
    <definedName name="_PRE130101" localSheetId="1">#REF!</definedName>
    <definedName name="_PRE130101">#REF!</definedName>
    <definedName name="_PRE130103" localSheetId="1">#REF!</definedName>
    <definedName name="_PRE130103">#REF!</definedName>
    <definedName name="_PRE130304" localSheetId="1">#REF!</definedName>
    <definedName name="_PRE130304">#REF!</definedName>
    <definedName name="_PRE130401" localSheetId="1">#REF!</definedName>
    <definedName name="_PRE130401">#REF!</definedName>
    <definedName name="_PRE140102" localSheetId="1">#REF!</definedName>
    <definedName name="_PRE140102">#REF!</definedName>
    <definedName name="_PRE140109" localSheetId="1">#REF!</definedName>
    <definedName name="_PRE140109">#REF!</definedName>
    <definedName name="_PRE140113" localSheetId="1">#REF!</definedName>
    <definedName name="_PRE140113">#REF!</definedName>
    <definedName name="_PRE140122" localSheetId="1">#REF!</definedName>
    <definedName name="_PRE140122">#REF!</definedName>
    <definedName name="_PRE140126" localSheetId="1">#REF!</definedName>
    <definedName name="_PRE140126">#REF!</definedName>
    <definedName name="_PRE140129" localSheetId="1">#REF!</definedName>
    <definedName name="_PRE140129">#REF!</definedName>
    <definedName name="_PRE140135" localSheetId="1">#REF!</definedName>
    <definedName name="_PRE140135">#REF!</definedName>
    <definedName name="_PRE140143" localSheetId="1">#REF!</definedName>
    <definedName name="_PRE140143">#REF!</definedName>
    <definedName name="_PRE140145" localSheetId="1">#REF!</definedName>
    <definedName name="_PRE140145">#REF!</definedName>
    <definedName name="_PRE150130" localSheetId="1">#REF!</definedName>
    <definedName name="_PRE150130">#REF!</definedName>
    <definedName name="_PRE170101" localSheetId="1">#REF!</definedName>
    <definedName name="_PRE170101">#REF!</definedName>
    <definedName name="_PRE170102" localSheetId="1">#REF!</definedName>
    <definedName name="_PRE170102">#REF!</definedName>
    <definedName name="_PRE170103" localSheetId="1">#REF!</definedName>
    <definedName name="_PRE170103">#REF!</definedName>
    <definedName name="_QUA010201" localSheetId="1">#REF!</definedName>
    <definedName name="_QUA010201">#REF!</definedName>
    <definedName name="_QUA010202" localSheetId="1">#REF!</definedName>
    <definedName name="_QUA010202">#REF!</definedName>
    <definedName name="_QUA010205" localSheetId="1">#REF!</definedName>
    <definedName name="_QUA010205">#REF!</definedName>
    <definedName name="_QUA010206" localSheetId="1">#REF!</definedName>
    <definedName name="_QUA010206">#REF!</definedName>
    <definedName name="_QUA010210" localSheetId="1">#REF!</definedName>
    <definedName name="_QUA010210">#REF!</definedName>
    <definedName name="_QUA010301" localSheetId="1">#REF!</definedName>
    <definedName name="_QUA010301">#REF!</definedName>
    <definedName name="_QUA010401" localSheetId="1">#REF!</definedName>
    <definedName name="_QUA010401">#REF!</definedName>
    <definedName name="_QUA010402" localSheetId="1">#REF!</definedName>
    <definedName name="_QUA010402">#REF!</definedName>
    <definedName name="_QUA010407" localSheetId="1">#REF!</definedName>
    <definedName name="_QUA010407">#REF!</definedName>
    <definedName name="_QUA010413" localSheetId="1">#REF!</definedName>
    <definedName name="_QUA010413">#REF!</definedName>
    <definedName name="_QUA010501" localSheetId="1">#REF!</definedName>
    <definedName name="_QUA010501">#REF!</definedName>
    <definedName name="_QUA010503" localSheetId="1">#REF!</definedName>
    <definedName name="_QUA010503">#REF!</definedName>
    <definedName name="_QUA010505" localSheetId="1">#REF!</definedName>
    <definedName name="_QUA010505">#REF!</definedName>
    <definedName name="_QUA010509" localSheetId="1">#REF!</definedName>
    <definedName name="_QUA010509">#REF!</definedName>
    <definedName name="_QUA010512" localSheetId="1">#REF!</definedName>
    <definedName name="_QUA010512">#REF!</definedName>
    <definedName name="_QUA010518" localSheetId="1">#REF!</definedName>
    <definedName name="_QUA010518">#REF!</definedName>
    <definedName name="_QUA010519" localSheetId="1">#REF!</definedName>
    <definedName name="_QUA010519">#REF!</definedName>
    <definedName name="_QUA010521" localSheetId="1">#REF!</definedName>
    <definedName name="_QUA010521">#REF!</definedName>
    <definedName name="_QUA010523" localSheetId="1">#REF!</definedName>
    <definedName name="_QUA010523">#REF!</definedName>
    <definedName name="_QUA010532" localSheetId="1">#REF!</definedName>
    <definedName name="_QUA010532">#REF!</definedName>
    <definedName name="_QUA010533" localSheetId="1">#REF!</definedName>
    <definedName name="_QUA010533">#REF!</definedName>
    <definedName name="_QUA010536" localSheetId="1">#REF!</definedName>
    <definedName name="_QUA010536">#REF!</definedName>
    <definedName name="_QUA010701" localSheetId="1">#REF!</definedName>
    <definedName name="_QUA010701">#REF!</definedName>
    <definedName name="_QUA010703" localSheetId="1">#REF!</definedName>
    <definedName name="_QUA010703">#REF!</definedName>
    <definedName name="_QUA010705" localSheetId="1">#REF!</definedName>
    <definedName name="_QUA010705">#REF!</definedName>
    <definedName name="_QUA010708" localSheetId="1">#REF!</definedName>
    <definedName name="_QUA010708">#REF!</definedName>
    <definedName name="_QUA010710" localSheetId="1">#REF!</definedName>
    <definedName name="_QUA010710">#REF!</definedName>
    <definedName name="_QUA010712" localSheetId="1">#REF!</definedName>
    <definedName name="_QUA010712">#REF!</definedName>
    <definedName name="_QUA010717" localSheetId="1">#REF!</definedName>
    <definedName name="_QUA010717">#REF!</definedName>
    <definedName name="_QUA010718" localSheetId="1">#REF!</definedName>
    <definedName name="_QUA010718">#REF!</definedName>
    <definedName name="_QUA020201" localSheetId="1">#REF!</definedName>
    <definedName name="_QUA020201">#REF!</definedName>
    <definedName name="_QUA020205" localSheetId="1">#REF!</definedName>
    <definedName name="_QUA020205">#REF!</definedName>
    <definedName name="_QUA020211" localSheetId="1">#REF!</definedName>
    <definedName name="_QUA020211">#REF!</definedName>
    <definedName name="_QUA020217" localSheetId="1">#REF!</definedName>
    <definedName name="_QUA020217">#REF!</definedName>
    <definedName name="_QUA030102" localSheetId="1">#REF!</definedName>
    <definedName name="_QUA030102">#REF!</definedName>
    <definedName name="_QUA030201" localSheetId="1">#REF!</definedName>
    <definedName name="_QUA030201">#REF!</definedName>
    <definedName name="_QUA030303" localSheetId="1">#REF!</definedName>
    <definedName name="_QUA030303">#REF!</definedName>
    <definedName name="_QUA030317" localSheetId="1">#REF!</definedName>
    <definedName name="_QUA030317">#REF!</definedName>
    <definedName name="_QUA040101" localSheetId="1">#REF!</definedName>
    <definedName name="_QUA040101">#REF!</definedName>
    <definedName name="_QUA040202" localSheetId="1">#REF!</definedName>
    <definedName name="_QUA040202">#REF!</definedName>
    <definedName name="_QUA050103" localSheetId="1">#REF!</definedName>
    <definedName name="_QUA050103">#REF!</definedName>
    <definedName name="_QUA050207" localSheetId="1">#REF!</definedName>
    <definedName name="_QUA050207">#REF!</definedName>
    <definedName name="_QUA060101" localSheetId="1">#REF!</definedName>
    <definedName name="_QUA060101">#REF!</definedName>
    <definedName name="_QUA080101" localSheetId="1">#REF!</definedName>
    <definedName name="_QUA080101">#REF!</definedName>
    <definedName name="_QUA080310" localSheetId="1">#REF!</definedName>
    <definedName name="_QUA080310">#REF!</definedName>
    <definedName name="_QUA090101" localSheetId="1">#REF!</definedName>
    <definedName name="_QUA090101">#REF!</definedName>
    <definedName name="_QUA100302" localSheetId="1">#REF!</definedName>
    <definedName name="_QUA100302">#REF!</definedName>
    <definedName name="_QUA110101" localSheetId="1">#REF!</definedName>
    <definedName name="_QUA110101">#REF!</definedName>
    <definedName name="_QUA110104" localSheetId="1">#REF!</definedName>
    <definedName name="_QUA110104">#REF!</definedName>
    <definedName name="_QUA110107" localSheetId="1">#REF!</definedName>
    <definedName name="_QUA110107">#REF!</definedName>
    <definedName name="_QUA120101" localSheetId="1">#REF!</definedName>
    <definedName name="_QUA120101">#REF!</definedName>
    <definedName name="_QUA120105" localSheetId="1">#REF!</definedName>
    <definedName name="_QUA120105">#REF!</definedName>
    <definedName name="_QUA120106" localSheetId="1">#REF!</definedName>
    <definedName name="_QUA120106">#REF!</definedName>
    <definedName name="_QUA120107" localSheetId="1">#REF!</definedName>
    <definedName name="_QUA120107">#REF!</definedName>
    <definedName name="_QUA120110" localSheetId="1">#REF!</definedName>
    <definedName name="_QUA120110">#REF!</definedName>
    <definedName name="_QUA120150" localSheetId="1">#REF!</definedName>
    <definedName name="_QUA120150">#REF!</definedName>
    <definedName name="_QUA130101" localSheetId="1">#REF!</definedName>
    <definedName name="_QUA130101">#REF!</definedName>
    <definedName name="_QUA130103" localSheetId="1">#REF!</definedName>
    <definedName name="_QUA130103">#REF!</definedName>
    <definedName name="_QUA130304" localSheetId="1">#REF!</definedName>
    <definedName name="_QUA130304">#REF!</definedName>
    <definedName name="_QUA130401" localSheetId="1">#REF!</definedName>
    <definedName name="_QUA130401">#REF!</definedName>
    <definedName name="_QUA140102" localSheetId="1">#REF!</definedName>
    <definedName name="_QUA140102">#REF!</definedName>
    <definedName name="_QUA140109" localSheetId="1">#REF!</definedName>
    <definedName name="_QUA140109">#REF!</definedName>
    <definedName name="_QUA140113" localSheetId="1">#REF!</definedName>
    <definedName name="_QUA140113">#REF!</definedName>
    <definedName name="_QUA140122" localSheetId="1">#REF!</definedName>
    <definedName name="_QUA140122">#REF!</definedName>
    <definedName name="_QUA140126" localSheetId="1">#REF!</definedName>
    <definedName name="_QUA140126">#REF!</definedName>
    <definedName name="_QUA140129" localSheetId="1">#REF!</definedName>
    <definedName name="_QUA140129">#REF!</definedName>
    <definedName name="_QUA140135" localSheetId="1">#REF!</definedName>
    <definedName name="_QUA140135">#REF!</definedName>
    <definedName name="_QUA140143" localSheetId="1">#REF!</definedName>
    <definedName name="_QUA140143">#REF!</definedName>
    <definedName name="_QUA140145" localSheetId="1">#REF!</definedName>
    <definedName name="_QUA140145">#REF!</definedName>
    <definedName name="_QUA150130" localSheetId="1">#REF!</definedName>
    <definedName name="_QUA150130">#REF!</definedName>
    <definedName name="_QUA170101" localSheetId="1">#REF!</definedName>
    <definedName name="_QUA170101">#REF!</definedName>
    <definedName name="_QUA170102" localSheetId="1">#REF!</definedName>
    <definedName name="_QUA170102">#REF!</definedName>
    <definedName name="_QUA170103" localSheetId="1">#REF!</definedName>
    <definedName name="_QUA170103">#REF!</definedName>
    <definedName name="_R" localSheetId="1">#REF!</definedName>
    <definedName name="_R">#REF!</definedName>
    <definedName name="_REC11100" localSheetId="1">#REF!</definedName>
    <definedName name="_REC11100">#REF!</definedName>
    <definedName name="_REC11110" localSheetId="1">#REF!</definedName>
    <definedName name="_REC11110">#REF!</definedName>
    <definedName name="_REC11115" localSheetId="1">#REF!</definedName>
    <definedName name="_REC11115">#REF!</definedName>
    <definedName name="_REC11125" localSheetId="1">#REF!</definedName>
    <definedName name="_REC11125">#REF!</definedName>
    <definedName name="_REC11130" localSheetId="1">#REF!</definedName>
    <definedName name="_REC11130">#REF!</definedName>
    <definedName name="_REC11135" localSheetId="1">#REF!</definedName>
    <definedName name="_REC11135">#REF!</definedName>
    <definedName name="_REC11145" localSheetId="1">#REF!</definedName>
    <definedName name="_REC11145">#REF!</definedName>
    <definedName name="_REC11150" localSheetId="1">#REF!</definedName>
    <definedName name="_REC11150">#REF!</definedName>
    <definedName name="_REC11165" localSheetId="1">#REF!</definedName>
    <definedName name="_REC11165">#REF!</definedName>
    <definedName name="_REC11170" localSheetId="1">#REF!</definedName>
    <definedName name="_REC11170">#REF!</definedName>
    <definedName name="_REC11180" localSheetId="1">#REF!</definedName>
    <definedName name="_REC11180">#REF!</definedName>
    <definedName name="_REC11185" localSheetId="1">#REF!</definedName>
    <definedName name="_REC11185">#REF!</definedName>
    <definedName name="_REC11220" localSheetId="1">#REF!</definedName>
    <definedName name="_REC11220">#REF!</definedName>
    <definedName name="_REC12105" localSheetId="1">#REF!</definedName>
    <definedName name="_REC12105">#REF!</definedName>
    <definedName name="_REC12555" localSheetId="1">#REF!</definedName>
    <definedName name="_REC12555">#REF!</definedName>
    <definedName name="_REC12570" localSheetId="1">#REF!</definedName>
    <definedName name="_REC12570">#REF!</definedName>
    <definedName name="_REC12575" localSheetId="1">#REF!</definedName>
    <definedName name="_REC12575">#REF!</definedName>
    <definedName name="_REC12580" localSheetId="1">#REF!</definedName>
    <definedName name="_REC12580">#REF!</definedName>
    <definedName name="_REC12600" localSheetId="1">#REF!</definedName>
    <definedName name="_REC12600">#REF!</definedName>
    <definedName name="_REC12610" localSheetId="1">#REF!</definedName>
    <definedName name="_REC12610">#REF!</definedName>
    <definedName name="_REC12630" localSheetId="1">#REF!</definedName>
    <definedName name="_REC12630">#REF!</definedName>
    <definedName name="_REC12631" localSheetId="1">#REF!</definedName>
    <definedName name="_REC12631">#REF!</definedName>
    <definedName name="_REC12640" localSheetId="1">#REF!</definedName>
    <definedName name="_REC12640">#REF!</definedName>
    <definedName name="_REC12645" localSheetId="1">#REF!</definedName>
    <definedName name="_REC12645">#REF!</definedName>
    <definedName name="_REC12665" localSheetId="1">#REF!</definedName>
    <definedName name="_REC12665">#REF!</definedName>
    <definedName name="_REC12690" localSheetId="1">#REF!</definedName>
    <definedName name="_REC12690">#REF!</definedName>
    <definedName name="_REC12700" localSheetId="1">#REF!</definedName>
    <definedName name="_REC12700">#REF!</definedName>
    <definedName name="_REC12710" localSheetId="1">#REF!</definedName>
    <definedName name="_REC12710">#REF!</definedName>
    <definedName name="_REC13111" localSheetId="1">#REF!</definedName>
    <definedName name="_REC13111">#REF!</definedName>
    <definedName name="_REC13112" localSheetId="1">#REF!</definedName>
    <definedName name="_REC13112">#REF!</definedName>
    <definedName name="_REC13121" localSheetId="1">#REF!</definedName>
    <definedName name="_REC13121">#REF!</definedName>
    <definedName name="_REC13720" localSheetId="1">#REF!</definedName>
    <definedName name="_REC13720">#REF!</definedName>
    <definedName name="_REC14100" localSheetId="1">#REF!</definedName>
    <definedName name="_REC14100">#REF!</definedName>
    <definedName name="_REC14161" localSheetId="1">#REF!</definedName>
    <definedName name="_REC14161">#REF!</definedName>
    <definedName name="_REC14195" localSheetId="1">#REF!</definedName>
    <definedName name="_REC14195">#REF!</definedName>
    <definedName name="_REC14205" localSheetId="1">#REF!</definedName>
    <definedName name="_REC14205">#REF!</definedName>
    <definedName name="_REC14260" localSheetId="1">#REF!</definedName>
    <definedName name="_REC14260">#REF!</definedName>
    <definedName name="_REC14500" localSheetId="1">#REF!</definedName>
    <definedName name="_REC14500">#REF!</definedName>
    <definedName name="_REC14515" localSheetId="1">#REF!</definedName>
    <definedName name="_REC14515">#REF!</definedName>
    <definedName name="_REC14555" localSheetId="1">#REF!</definedName>
    <definedName name="_REC14555">#REF!</definedName>
    <definedName name="_REC14565" localSheetId="1">#REF!</definedName>
    <definedName name="_REC14565">#REF!</definedName>
    <definedName name="_REC15135" localSheetId="1">#REF!</definedName>
    <definedName name="_REC15135">#REF!</definedName>
    <definedName name="_REC15140" localSheetId="1">#REF!</definedName>
    <definedName name="_REC15140">#REF!</definedName>
    <definedName name="_REC15195" localSheetId="1">#REF!</definedName>
    <definedName name="_REC15195">#REF!</definedName>
    <definedName name="_REC15225" localSheetId="1">#REF!</definedName>
    <definedName name="_REC15225">#REF!</definedName>
    <definedName name="_REC15230" localSheetId="1">#REF!</definedName>
    <definedName name="_REC15230">#REF!</definedName>
    <definedName name="_REC15515" localSheetId="1">#REF!</definedName>
    <definedName name="_REC15515">#REF!</definedName>
    <definedName name="_REC15560" localSheetId="1">#REF!</definedName>
    <definedName name="_REC15560">#REF!</definedName>
    <definedName name="_REC15565" localSheetId="1">#REF!</definedName>
    <definedName name="_REC15565">#REF!</definedName>
    <definedName name="_REC15570" localSheetId="1">#REF!</definedName>
    <definedName name="_REC15570">#REF!</definedName>
    <definedName name="_REC15575" localSheetId="1">#REF!</definedName>
    <definedName name="_REC15575">#REF!</definedName>
    <definedName name="_REC15583" localSheetId="1">#REF!</definedName>
    <definedName name="_REC15583">#REF!</definedName>
    <definedName name="_REC15590" localSheetId="1">#REF!</definedName>
    <definedName name="_REC15590">#REF!</definedName>
    <definedName name="_REC15591" localSheetId="1">#REF!</definedName>
    <definedName name="_REC15591">#REF!</definedName>
    <definedName name="_REC15610" localSheetId="1">#REF!</definedName>
    <definedName name="_REC15610">#REF!</definedName>
    <definedName name="_REC15625" localSheetId="1">#REF!</definedName>
    <definedName name="_REC15625">#REF!</definedName>
    <definedName name="_REC15635" localSheetId="1">#REF!</definedName>
    <definedName name="_REC15635">#REF!</definedName>
    <definedName name="_REC15655" localSheetId="1">#REF!</definedName>
    <definedName name="_REC15655">#REF!</definedName>
    <definedName name="_REC15665" localSheetId="1">#REF!</definedName>
    <definedName name="_REC15665">#REF!</definedName>
    <definedName name="_REC16515" localSheetId="1">#REF!</definedName>
    <definedName name="_REC16515">#REF!</definedName>
    <definedName name="_REC16535" localSheetId="1">#REF!</definedName>
    <definedName name="_REC16535">#REF!</definedName>
    <definedName name="_REC17140" localSheetId="1">#REF!</definedName>
    <definedName name="_REC17140">#REF!</definedName>
    <definedName name="_REC19500" localSheetId="1">#REF!</definedName>
    <definedName name="_REC19500">#REF!</definedName>
    <definedName name="_REC19501" localSheetId="1">#REF!</definedName>
    <definedName name="_REC19501">#REF!</definedName>
    <definedName name="_REC19502" localSheetId="1">#REF!</definedName>
    <definedName name="_REC19502">#REF!</definedName>
    <definedName name="_REC19503" localSheetId="1">#REF!</definedName>
    <definedName name="_REC19503">#REF!</definedName>
    <definedName name="_REC19504" localSheetId="1">#REF!</definedName>
    <definedName name="_REC19504">#REF!</definedName>
    <definedName name="_REC19505" localSheetId="1">#REF!</definedName>
    <definedName name="_REC19505">#REF!</definedName>
    <definedName name="_REC20100" localSheetId="1">#REF!</definedName>
    <definedName name="_REC20100">#REF!</definedName>
    <definedName name="_REC20105" localSheetId="1">#REF!</definedName>
    <definedName name="_REC20105">#REF!</definedName>
    <definedName name="_REC20110" localSheetId="1">#REF!</definedName>
    <definedName name="_REC20110">#REF!</definedName>
    <definedName name="_REC20115" localSheetId="1">#REF!</definedName>
    <definedName name="_REC20115">#REF!</definedName>
    <definedName name="_REC20130" localSheetId="1">#REF!</definedName>
    <definedName name="_REC20130">#REF!</definedName>
    <definedName name="_REC20135" localSheetId="1">#REF!</definedName>
    <definedName name="_REC20135">#REF!</definedName>
    <definedName name="_REC20140" localSheetId="1">#REF!</definedName>
    <definedName name="_REC20140">#REF!</definedName>
    <definedName name="_REC20145" localSheetId="1">#REF!</definedName>
    <definedName name="_REC20145">#REF!</definedName>
    <definedName name="_REC20150" localSheetId="1">#REF!</definedName>
    <definedName name="_REC20150">#REF!</definedName>
    <definedName name="_REC20155" localSheetId="1">#REF!</definedName>
    <definedName name="_REC20155">#REF!</definedName>
    <definedName name="_REC20175" localSheetId="1">#REF!</definedName>
    <definedName name="_REC20175">#REF!</definedName>
    <definedName name="_REC20185" localSheetId="1">#REF!</definedName>
    <definedName name="_REC20185">#REF!</definedName>
    <definedName name="_REC20190" localSheetId="1">#REF!</definedName>
    <definedName name="_REC20190">#REF!</definedName>
    <definedName name="_REC20195" localSheetId="1">#REF!</definedName>
    <definedName name="_REC20195">#REF!</definedName>
    <definedName name="_REC20210" localSheetId="1">#REF!</definedName>
    <definedName name="_REC20210">#REF!</definedName>
    <definedName name="_RET1">#REF!</definedName>
    <definedName name="_sjp4" localSheetId="1">#REF!</definedName>
    <definedName name="_sjp4">#REF!</definedName>
    <definedName name="_svi2" localSheetId="1">#REF!</definedName>
    <definedName name="_svi2">#REF!</definedName>
    <definedName name="_tab0198" localSheetId="1">#REF!</definedName>
    <definedName name="_tab0198">#REF!</definedName>
    <definedName name="_tab0599" localSheetId="1">#REF!</definedName>
    <definedName name="_tab0599">#REF!</definedName>
    <definedName name="_tab092003" localSheetId="1">#REF!</definedName>
    <definedName name="_tab092003">#REF!</definedName>
    <definedName name="_tsd4">#REF!</definedName>
    <definedName name="_TT1" localSheetId="1">#REF!</definedName>
    <definedName name="_TT1">#REF!</definedName>
    <definedName name="_TT102" localSheetId="1">#REF!</definedName>
    <definedName name="_TT102">#REF!</definedName>
    <definedName name="_TT107" localSheetId="1">#REF!</definedName>
    <definedName name="_TT107">#REF!</definedName>
    <definedName name="_TT121" localSheetId="1">#REF!</definedName>
    <definedName name="_TT121">#REF!</definedName>
    <definedName name="_TT123" localSheetId="1">#REF!</definedName>
    <definedName name="_TT123">#REF!</definedName>
    <definedName name="_TT19" localSheetId="1">#REF!</definedName>
    <definedName name="_TT19">#REF!</definedName>
    <definedName name="_TT2" localSheetId="1">#REF!</definedName>
    <definedName name="_TT2">#REF!</definedName>
    <definedName name="_TT20" localSheetId="1">#REF!</definedName>
    <definedName name="_TT20">#REF!</definedName>
    <definedName name="_TT21" localSheetId="1">#REF!</definedName>
    <definedName name="_TT21">#REF!</definedName>
    <definedName name="_TT22" localSheetId="1">#REF!</definedName>
    <definedName name="_TT22">#REF!</definedName>
    <definedName name="_TT26" localSheetId="1">#REF!</definedName>
    <definedName name="_TT26">#REF!</definedName>
    <definedName name="_TT27" localSheetId="1">#REF!</definedName>
    <definedName name="_TT27">#REF!</definedName>
    <definedName name="_TT28" localSheetId="1">#REF!</definedName>
    <definedName name="_TT28">#REF!</definedName>
    <definedName name="_TT30" localSheetId="1">#REF!</definedName>
    <definedName name="_TT30">#REF!</definedName>
    <definedName name="_TT31" localSheetId="1">#REF!</definedName>
    <definedName name="_TT31">#REF!</definedName>
    <definedName name="_TT32" localSheetId="1">#REF!</definedName>
    <definedName name="_TT32">#REF!</definedName>
    <definedName name="_TT33" localSheetId="1">#REF!</definedName>
    <definedName name="_TT33">#REF!</definedName>
    <definedName name="_TT34" localSheetId="1">#REF!</definedName>
    <definedName name="_TT34">#REF!</definedName>
    <definedName name="_TT36" localSheetId="1">#REF!</definedName>
    <definedName name="_TT36">#REF!</definedName>
    <definedName name="_TT37" localSheetId="1">#REF!</definedName>
    <definedName name="_TT37">#REF!</definedName>
    <definedName name="_TT38" localSheetId="1">#REF!</definedName>
    <definedName name="_TT38">#REF!</definedName>
    <definedName name="_TT39" localSheetId="1">#REF!</definedName>
    <definedName name="_TT39">#REF!</definedName>
    <definedName name="_TT4" localSheetId="1">#REF!</definedName>
    <definedName name="_TT4">#REF!</definedName>
    <definedName name="_TT40" localSheetId="1">#REF!</definedName>
    <definedName name="_TT40">#REF!</definedName>
    <definedName name="_TT5" localSheetId="1">#REF!</definedName>
    <definedName name="_TT5">#REF!</definedName>
    <definedName name="_TT52" localSheetId="1">#REF!</definedName>
    <definedName name="_TT52">#REF!</definedName>
    <definedName name="_TT53" localSheetId="1">#REF!</definedName>
    <definedName name="_TT53">#REF!</definedName>
    <definedName name="_TT54" localSheetId="1">#REF!</definedName>
    <definedName name="_TT54">#REF!</definedName>
    <definedName name="_TT55" localSheetId="1">#REF!</definedName>
    <definedName name="_TT55">#REF!</definedName>
    <definedName name="_TT6" localSheetId="1">#REF!</definedName>
    <definedName name="_TT6">#REF!</definedName>
    <definedName name="_TT60" localSheetId="1">#REF!</definedName>
    <definedName name="_TT60">#REF!</definedName>
    <definedName name="_TT61" localSheetId="1">#REF!</definedName>
    <definedName name="_TT61">#REF!</definedName>
    <definedName name="_TT69" localSheetId="1">#REF!</definedName>
    <definedName name="_TT69">#REF!</definedName>
    <definedName name="_TT7" localSheetId="1">#REF!</definedName>
    <definedName name="_TT7">#REF!</definedName>
    <definedName name="_TT70" localSheetId="1">#REF!</definedName>
    <definedName name="_TT70">#REF!</definedName>
    <definedName name="_TT71" localSheetId="1">#REF!</definedName>
    <definedName name="_TT71">#REF!</definedName>
    <definedName name="_TT74" localSheetId="1">#REF!</definedName>
    <definedName name="_TT74">#REF!</definedName>
    <definedName name="_TT75" localSheetId="1">#REF!</definedName>
    <definedName name="_TT75">#REF!</definedName>
    <definedName name="_TT76" localSheetId="1">#REF!</definedName>
    <definedName name="_TT76">#REF!</definedName>
    <definedName name="_TT77" localSheetId="1">#REF!</definedName>
    <definedName name="_TT77">#REF!</definedName>
    <definedName name="_TT78" localSheetId="1">#REF!</definedName>
    <definedName name="_TT78">#REF!</definedName>
    <definedName name="_TT79" localSheetId="1">#REF!</definedName>
    <definedName name="_TT79">#REF!</definedName>
    <definedName name="_TT94" localSheetId="1">#REF!</definedName>
    <definedName name="_TT94">#REF!</definedName>
    <definedName name="_TT95" localSheetId="1">#REF!</definedName>
    <definedName name="_TT95">#REF!</definedName>
    <definedName name="_TT97" localSheetId="1">#REF!</definedName>
    <definedName name="_TT97">#REF!</definedName>
    <definedName name="_UNI11100" localSheetId="1">#REF!</definedName>
    <definedName name="_UNI11100">#REF!</definedName>
    <definedName name="_UNI11110" localSheetId="1">#REF!</definedName>
    <definedName name="_UNI11110">#REF!</definedName>
    <definedName name="_UNI11115" localSheetId="1">#REF!</definedName>
    <definedName name="_UNI11115">#REF!</definedName>
    <definedName name="_UNI11125" localSheetId="1">#REF!</definedName>
    <definedName name="_UNI11125">#REF!</definedName>
    <definedName name="_UNI11130" localSheetId="1">#REF!</definedName>
    <definedName name="_UNI11130">#REF!</definedName>
    <definedName name="_UNI11135" localSheetId="1">#REF!</definedName>
    <definedName name="_UNI11135">#REF!</definedName>
    <definedName name="_UNI11145" localSheetId="1">#REF!</definedName>
    <definedName name="_UNI11145">#REF!</definedName>
    <definedName name="_UNI11150" localSheetId="1">#REF!</definedName>
    <definedName name="_UNI11150">#REF!</definedName>
    <definedName name="_UNI11165" localSheetId="1">#REF!</definedName>
    <definedName name="_UNI11165">#REF!</definedName>
    <definedName name="_UNI11170" localSheetId="1">#REF!</definedName>
    <definedName name="_UNI11170">#REF!</definedName>
    <definedName name="_UNI11180" localSheetId="1">#REF!</definedName>
    <definedName name="_UNI11180">#REF!</definedName>
    <definedName name="_UNI11185" localSheetId="1">#REF!</definedName>
    <definedName name="_UNI11185">#REF!</definedName>
    <definedName name="_UNI11220" localSheetId="1">#REF!</definedName>
    <definedName name="_UNI11220">#REF!</definedName>
    <definedName name="_UNI12105" localSheetId="1">#REF!</definedName>
    <definedName name="_UNI12105">#REF!</definedName>
    <definedName name="_UNI12555" localSheetId="1">#REF!</definedName>
    <definedName name="_UNI12555">#REF!</definedName>
    <definedName name="_UNI12570" localSheetId="1">#REF!</definedName>
    <definedName name="_UNI12570">#REF!</definedName>
    <definedName name="_UNI12575" localSheetId="1">#REF!</definedName>
    <definedName name="_UNI12575">#REF!</definedName>
    <definedName name="_UNI12580" localSheetId="1">#REF!</definedName>
    <definedName name="_UNI12580">#REF!</definedName>
    <definedName name="_UNI12600" localSheetId="1">#REF!</definedName>
    <definedName name="_UNI12600">#REF!</definedName>
    <definedName name="_UNI12610" localSheetId="1">#REF!</definedName>
    <definedName name="_UNI12610">#REF!</definedName>
    <definedName name="_UNI12630" localSheetId="1">#REF!</definedName>
    <definedName name="_UNI12630">#REF!</definedName>
    <definedName name="_UNI12631" localSheetId="1">#REF!</definedName>
    <definedName name="_UNI12631">#REF!</definedName>
    <definedName name="_UNI12640" localSheetId="1">#REF!</definedName>
    <definedName name="_UNI12640">#REF!</definedName>
    <definedName name="_UNI12645" localSheetId="1">#REF!</definedName>
    <definedName name="_UNI12645">#REF!</definedName>
    <definedName name="_UNI12665" localSheetId="1">#REF!</definedName>
    <definedName name="_UNI12665">#REF!</definedName>
    <definedName name="_UNI12690" localSheetId="1">#REF!</definedName>
    <definedName name="_UNI12690">#REF!</definedName>
    <definedName name="_UNI12700" localSheetId="1">#REF!</definedName>
    <definedName name="_UNI12700">#REF!</definedName>
    <definedName name="_UNI12710" localSheetId="1">#REF!</definedName>
    <definedName name="_UNI12710">#REF!</definedName>
    <definedName name="_UNI13111" localSheetId="1">#REF!</definedName>
    <definedName name="_UNI13111">#REF!</definedName>
    <definedName name="_UNI13112" localSheetId="1">#REF!</definedName>
    <definedName name="_UNI13112">#REF!</definedName>
    <definedName name="_UNI13121" localSheetId="1">#REF!</definedName>
    <definedName name="_UNI13121">#REF!</definedName>
    <definedName name="_UNI13720" localSheetId="1">#REF!</definedName>
    <definedName name="_UNI13720">#REF!</definedName>
    <definedName name="_UNI14100" localSheetId="1">#REF!</definedName>
    <definedName name="_UNI14100">#REF!</definedName>
    <definedName name="_UNI14161" localSheetId="1">#REF!</definedName>
    <definedName name="_UNI14161">#REF!</definedName>
    <definedName name="_UNI14195" localSheetId="1">#REF!</definedName>
    <definedName name="_UNI14195">#REF!</definedName>
    <definedName name="_UNI14205" localSheetId="1">#REF!</definedName>
    <definedName name="_UNI14205">#REF!</definedName>
    <definedName name="_UNI14260" localSheetId="1">#REF!</definedName>
    <definedName name="_UNI14260">#REF!</definedName>
    <definedName name="_UNI14500" localSheetId="1">#REF!</definedName>
    <definedName name="_UNI14500">#REF!</definedName>
    <definedName name="_UNI14515" localSheetId="1">#REF!</definedName>
    <definedName name="_UNI14515">#REF!</definedName>
    <definedName name="_UNI14555" localSheetId="1">#REF!</definedName>
    <definedName name="_UNI14555">#REF!</definedName>
    <definedName name="_UNI14565" localSheetId="1">#REF!</definedName>
    <definedName name="_UNI14565">#REF!</definedName>
    <definedName name="_UNI15135" localSheetId="1">#REF!</definedName>
    <definedName name="_UNI15135">#REF!</definedName>
    <definedName name="_UNI15140" localSheetId="1">#REF!</definedName>
    <definedName name="_UNI15140">#REF!</definedName>
    <definedName name="_UNI15195" localSheetId="1">#REF!</definedName>
    <definedName name="_UNI15195">#REF!</definedName>
    <definedName name="_UNI15225" localSheetId="1">#REF!</definedName>
    <definedName name="_UNI15225">#REF!</definedName>
    <definedName name="_UNI15230" localSheetId="1">#REF!</definedName>
    <definedName name="_UNI15230">#REF!</definedName>
    <definedName name="_UNI15515" localSheetId="1">#REF!</definedName>
    <definedName name="_UNI15515">#REF!</definedName>
    <definedName name="_UNI15560" localSheetId="1">#REF!</definedName>
    <definedName name="_UNI15560">#REF!</definedName>
    <definedName name="_UNI15565" localSheetId="1">#REF!</definedName>
    <definedName name="_UNI15565">#REF!</definedName>
    <definedName name="_UNI15570" localSheetId="1">#REF!</definedName>
    <definedName name="_UNI15570">#REF!</definedName>
    <definedName name="_UNI15575" localSheetId="1">#REF!</definedName>
    <definedName name="_UNI15575">#REF!</definedName>
    <definedName name="_UNI15583" localSheetId="1">#REF!</definedName>
    <definedName name="_UNI15583">#REF!</definedName>
    <definedName name="_UNI15590" localSheetId="1">#REF!</definedName>
    <definedName name="_UNI15590">#REF!</definedName>
    <definedName name="_UNI15591" localSheetId="1">#REF!</definedName>
    <definedName name="_UNI15591">#REF!</definedName>
    <definedName name="_UNI15610" localSheetId="1">#REF!</definedName>
    <definedName name="_UNI15610">#REF!</definedName>
    <definedName name="_UNI15625" localSheetId="1">#REF!</definedName>
    <definedName name="_UNI15625">#REF!</definedName>
    <definedName name="_UNI15635" localSheetId="1">#REF!</definedName>
    <definedName name="_UNI15635">#REF!</definedName>
    <definedName name="_UNI15655" localSheetId="1">#REF!</definedName>
    <definedName name="_UNI15655">#REF!</definedName>
    <definedName name="_UNI15665" localSheetId="1">#REF!</definedName>
    <definedName name="_UNI15665">#REF!</definedName>
    <definedName name="_UNI16515" localSheetId="1">#REF!</definedName>
    <definedName name="_UNI16515">#REF!</definedName>
    <definedName name="_UNI16535" localSheetId="1">#REF!</definedName>
    <definedName name="_UNI16535">#REF!</definedName>
    <definedName name="_UNI17140" localSheetId="1">#REF!</definedName>
    <definedName name="_UNI17140">#REF!</definedName>
    <definedName name="_UNI19500" localSheetId="1">#REF!</definedName>
    <definedName name="_UNI19500">#REF!</definedName>
    <definedName name="_UNI19501" localSheetId="1">#REF!</definedName>
    <definedName name="_UNI19501">#REF!</definedName>
    <definedName name="_UNI19502" localSheetId="1">#REF!</definedName>
    <definedName name="_UNI19502">#REF!</definedName>
    <definedName name="_UNI19503" localSheetId="1">#REF!</definedName>
    <definedName name="_UNI19503">#REF!</definedName>
    <definedName name="_UNI19504" localSheetId="1">#REF!</definedName>
    <definedName name="_UNI19504">#REF!</definedName>
    <definedName name="_UNI19505" localSheetId="1">#REF!</definedName>
    <definedName name="_UNI19505">#REF!</definedName>
    <definedName name="_UNI20100" localSheetId="1">#REF!</definedName>
    <definedName name="_UNI20100">#REF!</definedName>
    <definedName name="_UNI20105" localSheetId="1">#REF!</definedName>
    <definedName name="_UNI20105">#REF!</definedName>
    <definedName name="_UNI20110" localSheetId="1">#REF!</definedName>
    <definedName name="_UNI20110">#REF!</definedName>
    <definedName name="_UNI20115" localSheetId="1">#REF!</definedName>
    <definedName name="_UNI20115">#REF!</definedName>
    <definedName name="_UNI20130" localSheetId="1">#REF!</definedName>
    <definedName name="_UNI20130">#REF!</definedName>
    <definedName name="_UNI20135" localSheetId="1">#REF!</definedName>
    <definedName name="_UNI20135">#REF!</definedName>
    <definedName name="_UNI20140" localSheetId="1">#REF!</definedName>
    <definedName name="_UNI20140">#REF!</definedName>
    <definedName name="_UNI20145" localSheetId="1">#REF!</definedName>
    <definedName name="_UNI20145">#REF!</definedName>
    <definedName name="_UNI20150" localSheetId="1">#REF!</definedName>
    <definedName name="_UNI20150">#REF!</definedName>
    <definedName name="_UNI20155" localSheetId="1">#REF!</definedName>
    <definedName name="_UNI20155">#REF!</definedName>
    <definedName name="_UNI20175" localSheetId="1">#REF!</definedName>
    <definedName name="_UNI20175">#REF!</definedName>
    <definedName name="_UNI20185" localSheetId="1">#REF!</definedName>
    <definedName name="_UNI20185">#REF!</definedName>
    <definedName name="_UNI20190" localSheetId="1">#REF!</definedName>
    <definedName name="_UNI20190">#REF!</definedName>
    <definedName name="_UNI20195" localSheetId="1">#REF!</definedName>
    <definedName name="_UNI20195">#REF!</definedName>
    <definedName name="_UNI20210" localSheetId="1">#REF!</definedName>
    <definedName name="_UNI20210">#REF!</definedName>
    <definedName name="_VAL11100" localSheetId="1">#REF!</definedName>
    <definedName name="_VAL11100">#REF!</definedName>
    <definedName name="_VAL11110" localSheetId="1">#REF!</definedName>
    <definedName name="_VAL11110">#REF!</definedName>
    <definedName name="_VAL11115" localSheetId="1">#REF!</definedName>
    <definedName name="_VAL11115">#REF!</definedName>
    <definedName name="_VAL11125" localSheetId="1">#REF!</definedName>
    <definedName name="_VAL11125">#REF!</definedName>
    <definedName name="_VAL11130" localSheetId="1">#REF!</definedName>
    <definedName name="_VAL11130">#REF!</definedName>
    <definedName name="_VAL11135" localSheetId="1">#REF!</definedName>
    <definedName name="_VAL11135">#REF!</definedName>
    <definedName name="_VAL11145" localSheetId="1">#REF!</definedName>
    <definedName name="_VAL11145">#REF!</definedName>
    <definedName name="_VAL11150" localSheetId="1">#REF!</definedName>
    <definedName name="_VAL11150">#REF!</definedName>
    <definedName name="_VAL11165" localSheetId="1">#REF!</definedName>
    <definedName name="_VAL11165">#REF!</definedName>
    <definedName name="_VAL11170" localSheetId="1">#REF!</definedName>
    <definedName name="_VAL11170">#REF!</definedName>
    <definedName name="_VAL11180" localSheetId="1">#REF!</definedName>
    <definedName name="_VAL11180">#REF!</definedName>
    <definedName name="_VAL11185" localSheetId="1">#REF!</definedName>
    <definedName name="_VAL11185">#REF!</definedName>
    <definedName name="_VAL11220" localSheetId="1">#REF!</definedName>
    <definedName name="_VAL11220">#REF!</definedName>
    <definedName name="_VAL12105" localSheetId="1">#REF!</definedName>
    <definedName name="_VAL12105">#REF!</definedName>
    <definedName name="_VAL12555" localSheetId="1">#REF!</definedName>
    <definedName name="_VAL12555">#REF!</definedName>
    <definedName name="_VAL12570" localSheetId="1">#REF!</definedName>
    <definedName name="_VAL12570">#REF!</definedName>
    <definedName name="_VAL12575" localSheetId="1">#REF!</definedName>
    <definedName name="_VAL12575">#REF!</definedName>
    <definedName name="_VAL12580" localSheetId="1">#REF!</definedName>
    <definedName name="_VAL12580">#REF!</definedName>
    <definedName name="_VAL12600" localSheetId="1">#REF!</definedName>
    <definedName name="_VAL12600">#REF!</definedName>
    <definedName name="_VAL12610" localSheetId="1">#REF!</definedName>
    <definedName name="_VAL12610">#REF!</definedName>
    <definedName name="_VAL12630" localSheetId="1">#REF!</definedName>
    <definedName name="_VAL12630">#REF!</definedName>
    <definedName name="_VAL12631" localSheetId="1">#REF!</definedName>
    <definedName name="_VAL12631">#REF!</definedName>
    <definedName name="_VAL12640" localSheetId="1">#REF!</definedName>
    <definedName name="_VAL12640">#REF!</definedName>
    <definedName name="_VAL12645" localSheetId="1">#REF!</definedName>
    <definedName name="_VAL12645">#REF!</definedName>
    <definedName name="_VAL12665" localSheetId="1">#REF!</definedName>
    <definedName name="_VAL12665">#REF!</definedName>
    <definedName name="_VAL12690" localSheetId="1">#REF!</definedName>
    <definedName name="_VAL12690">#REF!</definedName>
    <definedName name="_VAL12700" localSheetId="1">#REF!</definedName>
    <definedName name="_VAL12700">#REF!</definedName>
    <definedName name="_VAL12710" localSheetId="1">#REF!</definedName>
    <definedName name="_VAL12710">#REF!</definedName>
    <definedName name="_VAL13111" localSheetId="1">#REF!</definedName>
    <definedName name="_VAL13111">#REF!</definedName>
    <definedName name="_VAL13112" localSheetId="1">#REF!</definedName>
    <definedName name="_VAL13112">#REF!</definedName>
    <definedName name="_VAL13121" localSheetId="1">#REF!</definedName>
    <definedName name="_VAL13121">#REF!</definedName>
    <definedName name="_VAL13720" localSheetId="1">#REF!</definedName>
    <definedName name="_VAL13720">#REF!</definedName>
    <definedName name="_VAL14100" localSheetId="1">#REF!</definedName>
    <definedName name="_VAL14100">#REF!</definedName>
    <definedName name="_VAL14161" localSheetId="1">#REF!</definedName>
    <definedName name="_VAL14161">#REF!</definedName>
    <definedName name="_VAL14195" localSheetId="1">#REF!</definedName>
    <definedName name="_VAL14195">#REF!</definedName>
    <definedName name="_VAL14205" localSheetId="1">#REF!</definedName>
    <definedName name="_VAL14205">#REF!</definedName>
    <definedName name="_VAL14260" localSheetId="1">#REF!</definedName>
    <definedName name="_VAL14260">#REF!</definedName>
    <definedName name="_VAL14500" localSheetId="1">#REF!</definedName>
    <definedName name="_VAL14500">#REF!</definedName>
    <definedName name="_VAL14515" localSheetId="1">#REF!</definedName>
    <definedName name="_VAL14515">#REF!</definedName>
    <definedName name="_VAL14555" localSheetId="1">#REF!</definedName>
    <definedName name="_VAL14555">#REF!</definedName>
    <definedName name="_VAL14565" localSheetId="1">#REF!</definedName>
    <definedName name="_VAL14565">#REF!</definedName>
    <definedName name="_VAL15135" localSheetId="1">#REF!</definedName>
    <definedName name="_VAL15135">#REF!</definedName>
    <definedName name="_VAL15140" localSheetId="1">#REF!</definedName>
    <definedName name="_VAL15140">#REF!</definedName>
    <definedName name="_VAL15195" localSheetId="1">#REF!</definedName>
    <definedName name="_VAL15195">#REF!</definedName>
    <definedName name="_VAL15225" localSheetId="1">#REF!</definedName>
    <definedName name="_VAL15225">#REF!</definedName>
    <definedName name="_VAL15230" localSheetId="1">#REF!</definedName>
    <definedName name="_VAL15230">#REF!</definedName>
    <definedName name="_VAL15515" localSheetId="1">#REF!</definedName>
    <definedName name="_VAL15515">#REF!</definedName>
    <definedName name="_VAL15560" localSheetId="1">#REF!</definedName>
    <definedName name="_VAL15560">#REF!</definedName>
    <definedName name="_VAL15565" localSheetId="1">#REF!</definedName>
    <definedName name="_VAL15565">#REF!</definedName>
    <definedName name="_VAL15570" localSheetId="1">#REF!</definedName>
    <definedName name="_VAL15570">#REF!</definedName>
    <definedName name="_VAL15575" localSheetId="1">#REF!</definedName>
    <definedName name="_VAL15575">#REF!</definedName>
    <definedName name="_VAL15583" localSheetId="1">#REF!</definedName>
    <definedName name="_VAL15583">#REF!</definedName>
    <definedName name="_VAL15590" localSheetId="1">#REF!</definedName>
    <definedName name="_VAL15590">#REF!</definedName>
    <definedName name="_VAL15591" localSheetId="1">#REF!</definedName>
    <definedName name="_VAL15591">#REF!</definedName>
    <definedName name="_VAL15610" localSheetId="1">#REF!</definedName>
    <definedName name="_VAL15610">#REF!</definedName>
    <definedName name="_VAL15625" localSheetId="1">#REF!</definedName>
    <definedName name="_VAL15625">#REF!</definedName>
    <definedName name="_VAL15635" localSheetId="1">#REF!</definedName>
    <definedName name="_VAL15635">#REF!</definedName>
    <definedName name="_VAL15655" localSheetId="1">#REF!</definedName>
    <definedName name="_VAL15655">#REF!</definedName>
    <definedName name="_VAL15665" localSheetId="1">#REF!</definedName>
    <definedName name="_VAL15665">#REF!</definedName>
    <definedName name="_VAL16515" localSheetId="1">#REF!</definedName>
    <definedName name="_VAL16515">#REF!</definedName>
    <definedName name="_VAL16535" localSheetId="1">#REF!</definedName>
    <definedName name="_VAL16535">#REF!</definedName>
    <definedName name="_VAL17140" localSheetId="1">#REF!</definedName>
    <definedName name="_VAL17140">#REF!</definedName>
    <definedName name="_VAL19500" localSheetId="1">#REF!</definedName>
    <definedName name="_VAL19500">#REF!</definedName>
    <definedName name="_VAL19501" localSheetId="1">#REF!</definedName>
    <definedName name="_VAL19501">#REF!</definedName>
    <definedName name="_VAL19502" localSheetId="1">#REF!</definedName>
    <definedName name="_VAL19502">#REF!</definedName>
    <definedName name="_VAL19503" localSheetId="1">#REF!</definedName>
    <definedName name="_VAL19503">#REF!</definedName>
    <definedName name="_VAL19504" localSheetId="1">#REF!</definedName>
    <definedName name="_VAL19504">#REF!</definedName>
    <definedName name="_VAL19505" localSheetId="1">#REF!</definedName>
    <definedName name="_VAL19505">#REF!</definedName>
    <definedName name="_VAL20100" localSheetId="1">#REF!</definedName>
    <definedName name="_VAL20100">#REF!</definedName>
    <definedName name="_VAL20105" localSheetId="1">#REF!</definedName>
    <definedName name="_VAL20105">#REF!</definedName>
    <definedName name="_VAL20110" localSheetId="1">#REF!</definedName>
    <definedName name="_VAL20110">#REF!</definedName>
    <definedName name="_VAL20115" localSheetId="1">#REF!</definedName>
    <definedName name="_VAL20115">#REF!</definedName>
    <definedName name="_VAL20130" localSheetId="1">#REF!</definedName>
    <definedName name="_VAL20130">#REF!</definedName>
    <definedName name="_VAL20135" localSheetId="1">#REF!</definedName>
    <definedName name="_VAL20135">#REF!</definedName>
    <definedName name="_VAL20140" localSheetId="1">#REF!</definedName>
    <definedName name="_VAL20140">#REF!</definedName>
    <definedName name="_VAL20145" localSheetId="1">#REF!</definedName>
    <definedName name="_VAL20145">#REF!</definedName>
    <definedName name="_VAL20150" localSheetId="1">#REF!</definedName>
    <definedName name="_VAL20150">#REF!</definedName>
    <definedName name="_VAL20155" localSheetId="1">#REF!</definedName>
    <definedName name="_VAL20155">#REF!</definedName>
    <definedName name="_VAL20175" localSheetId="1">#REF!</definedName>
    <definedName name="_VAL20175">#REF!</definedName>
    <definedName name="_VAL20185" localSheetId="1">#REF!</definedName>
    <definedName name="_VAL20185">#REF!</definedName>
    <definedName name="_VAL20190" localSheetId="1">#REF!</definedName>
    <definedName name="_VAL20190">#REF!</definedName>
    <definedName name="_VAL20195" localSheetId="1">#REF!</definedName>
    <definedName name="_VAL20195">#REF!</definedName>
    <definedName name="_VAL20210" localSheetId="1">#REF!</definedName>
    <definedName name="_VAL20210">#REF!</definedName>
    <definedName name="_Z" localSheetId="1">#REF!</definedName>
    <definedName name="_Z">#REF!</definedName>
    <definedName name="A" localSheetId="1">#REF!</definedName>
    <definedName name="A">#REF!</definedName>
    <definedName name="a_CompComCod_2" localSheetId="1">#REF!</definedName>
    <definedName name="a_CompComCod_2">#REF!</definedName>
    <definedName name="a_CompSemCod" localSheetId="1">#REF!</definedName>
    <definedName name="a_CompSemCod">#REF!</definedName>
    <definedName name="aa" localSheetId="1">#REF!</definedName>
    <definedName name="a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AB" localSheetId="1">#REF!</definedName>
    <definedName name="AAB">#REF!</definedName>
    <definedName name="AAC" localSheetId="1">#REF!</definedName>
    <definedName name="AAC">#REF!</definedName>
    <definedName name="ABC" localSheetId="1">IF(#REF!=0,0,SUMIF(#REF!,#REF!,#REF!))</definedName>
    <definedName name="ABC">IF(#REF!=0,0,SUMIF(#REF!,#REF!,#REF!))</definedName>
    <definedName name="AÇO_CA_50">#REF!</definedName>
    <definedName name="act_high" localSheetId="1">#REF!</definedName>
    <definedName name="act_high">#REF!</definedName>
    <definedName name="act_low" localSheetId="1">#REF!</definedName>
    <definedName name="act_low">#REF!</definedName>
    <definedName name="Ajudante" localSheetId="1">#REF!</definedName>
    <definedName name="Ajudante">#REF!</definedName>
    <definedName name="AND">#REF!</definedName>
    <definedName name="ANTIGA" localSheetId="1">#REF!</definedName>
    <definedName name="ANTIGA">#REF!</definedName>
    <definedName name="APLICAÇÃO" localSheetId="1">#REF!</definedName>
    <definedName name="APLICAÇÃO">#REF!</definedName>
    <definedName name="ar">[3]Reaproveitamento_de_formas!$M$5</definedName>
    <definedName name="area_base">#REF!</definedName>
    <definedName name="_xlnm.Print_Area" localSheetId="1">BDI!#REF!</definedName>
    <definedName name="_xlnm.Print_Area" localSheetId="2">'Preços de Referência'!$A$1:$Q$104</definedName>
    <definedName name="_xlnm.Print_Area">#REF!</definedName>
    <definedName name="Área_impressão_IM" localSheetId="1">#REF!</definedName>
    <definedName name="Área_impressão_IM">#REF!</definedName>
    <definedName name="AreaCustoOrç" localSheetId="1">#REF!</definedName>
    <definedName name="AreaCustoOrç">#REF!</definedName>
    <definedName name="Armador" localSheetId="1">#REF!</definedName>
    <definedName name="Armador">#REF!</definedName>
    <definedName name="asadadada" localSheetId="1" hidden="1">{#N/A,#N/A,TRUE,"Resumo de Preços"}</definedName>
    <definedName name="asadadada" hidden="1">{#N/A,#N/A,TRUE,"Resumo de Preços"}</definedName>
    <definedName name="ASDFASFA" localSheetId="1" hidden="1">{#N/A,#N/A,TRUE,"Resumo de Preços"}</definedName>
    <definedName name="ASDFASFA" hidden="1">{#N/A,#N/A,TRUE,"Resumo de Preços"}</definedName>
    <definedName name="ASDFASFA2" localSheetId="1" hidden="1">{#N/A,#N/A,TRUE,"Resumo de Preços"}</definedName>
    <definedName name="ASDFASFA2" hidden="1">{#N/A,#N/A,TRUE,"Resumo de Preços"}</definedName>
    <definedName name="ASI" localSheetId="1">#REF!</definedName>
    <definedName name="ASI">#REF!</definedName>
    <definedName name="ASP">[3]Reaproveitamento_de_formas!$M$5</definedName>
    <definedName name="aux" localSheetId="1">#REF!</definedName>
    <definedName name="aux">#REF!</definedName>
    <definedName name="auxiliar" localSheetId="1">#REF!</definedName>
    <definedName name="auxiliar">#REF!</definedName>
    <definedName name="B" localSheetId="1">#REF!</definedName>
    <definedName name="B">#REF!</definedName>
    <definedName name="_xlnm.Database" localSheetId="1">#REF!</definedName>
    <definedName name="_xlnm.Database">#REF!</definedName>
    <definedName name="BBB" localSheetId="1">#REF!</definedName>
    <definedName name="BBB">#REF!</definedName>
    <definedName name="BBC" localSheetId="1">#REF!</definedName>
    <definedName name="BBC">#REF!</definedName>
    <definedName name="BBD" localSheetId="1">#REF!</definedName>
    <definedName name="BBD">#REF!</definedName>
    <definedName name="BBE" localSheetId="1">#REF!</definedName>
    <definedName name="BBE">#REF!</definedName>
    <definedName name="BBF" localSheetId="1">#REF!</definedName>
    <definedName name="BBF">#REF!</definedName>
    <definedName name="BBG" localSheetId="1">#REF!</definedName>
    <definedName name="BBG">#REF!</definedName>
    <definedName name="BBH" localSheetId="1">#REF!</definedName>
    <definedName name="BBH">#REF!</definedName>
    <definedName name="BBI" localSheetId="1">#REF!</definedName>
    <definedName name="BBI">#REF!</definedName>
    <definedName name="BBJ" localSheetId="1">#REF!</definedName>
    <definedName name="BBJ">#REF!</definedName>
    <definedName name="BBK" localSheetId="1">#REF!</definedName>
    <definedName name="BBK">#REF!</definedName>
    <definedName name="BBL" localSheetId="1">#REF!</definedName>
    <definedName name="BBL">#REF!</definedName>
    <definedName name="BBM" localSheetId="1">#REF!</definedName>
    <definedName name="BBM">#REF!</definedName>
    <definedName name="bbujoj">#REF!</definedName>
    <definedName name="BDI">#REF!</definedName>
    <definedName name="BDI." localSheetId="1">#REF!</definedName>
    <definedName name="BDI.">#REF!</definedName>
    <definedName name="Bomba_putzmeister" localSheetId="1">#REF!</definedName>
    <definedName name="Bomba_putzmeister">#REF!</definedName>
    <definedName name="br" localSheetId="1">#REF!</definedName>
    <definedName name="br">#REF!</definedName>
    <definedName name="BuiltIn_Print_Area" localSheetId="1">#REF!</definedName>
    <definedName name="BuiltIn_Print_Area">#REF!</definedName>
    <definedName name="BuiltIn_Print_Area___0" localSheetId="1">#REF!</definedName>
    <definedName name="BuiltIn_Print_Area___0">#REF!</definedName>
    <definedName name="BuiltIn_Print_Titles" localSheetId="1">#REF!</definedName>
    <definedName name="BuiltIn_Print_Titles">#REF!</definedName>
    <definedName name="BuiltIn_Print_Titles___0" localSheetId="1">#REF!</definedName>
    <definedName name="BuiltIn_Print_Titles___0">#REF!</definedName>
    <definedName name="C_" localSheetId="1">#REF!</definedName>
    <definedName name="C_">#REF!</definedName>
    <definedName name="cab">#REF!</definedName>
    <definedName name="cab_cortes" localSheetId="1">#REF!</definedName>
    <definedName name="cab_cortes">#REF!</definedName>
    <definedName name="cab_dmt">#REF!</definedName>
    <definedName name="cab_limpeza" localSheetId="1">#REF!</definedName>
    <definedName name="cab_limpeza">#REF!</definedName>
    <definedName name="cab_pmf">#REF!</definedName>
    <definedName name="cabmeio">#REF!</definedName>
    <definedName name="CadCompCodJaCad">#REF!</definedName>
    <definedName name="caixa">#REF!</definedName>
    <definedName name="Calafate" localSheetId="1">#REF!</definedName>
    <definedName name="Calafate">#REF!</definedName>
    <definedName name="CALCBDI">#REF!</definedName>
    <definedName name="Caldeireiro" localSheetId="1">#REF!</definedName>
    <definedName name="Caldeireiro">#REF!</definedName>
    <definedName name="campo1">[4]Macro1!$D$9:$D$9</definedName>
    <definedName name="cap">#REF!</definedName>
    <definedName name="Carpinteiro" localSheetId="1">#REF!</definedName>
    <definedName name="Carpinteiro">#REF!</definedName>
    <definedName name="Carvoeiro" localSheetId="1">#REF!</definedName>
    <definedName name="Carvoeiro">#REF!</definedName>
    <definedName name="CBUQ">#REF!</definedName>
    <definedName name="CCC" localSheetId="1">#REF!</definedName>
    <definedName name="CCC">#REF!</definedName>
    <definedName name="CCCC" localSheetId="1">#REF!</definedName>
    <definedName name="CCCC">#REF!</definedName>
    <definedName name="ccccccc" localSheetId="1" hidden="1">{#N/A,#N/A,TRUE,"Resumo de Preços"}</definedName>
    <definedName name="ccccccc" hidden="1">{#N/A,#N/A,TRUE,"Resumo de Preços"}</definedName>
    <definedName name="CCCCCCCCCC" localSheetId="1" hidden="1">{#N/A,#N/A,TRUE,"Resumo de Preços"}</definedName>
    <definedName name="CCCCCCCCCC" hidden="1">{#N/A,#N/A,TRUE,"Resumo de Preços"}</definedName>
    <definedName name="CCD" localSheetId="1">#REF!</definedName>
    <definedName name="CCD">#REF!</definedName>
    <definedName name="CCE" localSheetId="1">#REF!</definedName>
    <definedName name="CCE">#REF!</definedName>
    <definedName name="CCF" localSheetId="1">#REF!</definedName>
    <definedName name="CCF">#REF!</definedName>
    <definedName name="CelAux" localSheetId="1">'[5]1.Coef.'!#REF!</definedName>
    <definedName name="CelAux">'[5]1.Coef.'!#REF!</definedName>
    <definedName name="CENTRO_DE_CUSTO">'[6]4-270.000 MÃO DE OBRA'!$D$8:$D$343</definedName>
    <definedName name="CFM" localSheetId="1">#REF!</definedName>
    <definedName name="CFM">#REF!</definedName>
    <definedName name="CFU" localSheetId="1">#REF!</definedName>
    <definedName name="CFU">#REF!</definedName>
    <definedName name="Classif_Plan_Serv." localSheetId="1">#REF!</definedName>
    <definedName name="Classif_Plan_Serv.">#REF!</definedName>
    <definedName name="CM" localSheetId="1">#REF!</definedName>
    <definedName name="CM">#REF!</definedName>
    <definedName name="CodFerrManual">'[7]6.Equip'!$F$7</definedName>
    <definedName name="CÓDIGO" localSheetId="1">#REF!</definedName>
    <definedName name="CÓDIGO">#REF!</definedName>
    <definedName name="Código." localSheetId="1">#REF!</definedName>
    <definedName name="Código.">#REF!</definedName>
    <definedName name="Código_DNIT" localSheetId="1">#REF!</definedName>
    <definedName name="Código_DNIT">#REF!</definedName>
    <definedName name="ColarCustoFixar" localSheetId="1">#REF!</definedName>
    <definedName name="ColarCustoFixar">#REF!</definedName>
    <definedName name="Colchão">#REF!</definedName>
    <definedName name="ColItemServ." localSheetId="1">#REF!</definedName>
    <definedName name="ColItemServ.">#REF!</definedName>
    <definedName name="ColQuantServ." localSheetId="1">#REF!</definedName>
    <definedName name="ColQuantServ.">#REF!</definedName>
    <definedName name="COMI" localSheetId="1">#REF!</definedName>
    <definedName name="COMI">#REF!</definedName>
    <definedName name="COMPOSIÇÃO_DE_PREÇO_UNITÁRIO" localSheetId="1">#REF!</definedName>
    <definedName name="COMPOSIÇÃO_DE_PREÇO_UNITÁRIO">#REF!</definedName>
    <definedName name="CONSTRUTORA" localSheetId="1">#REF!</definedName>
    <definedName name="CONSTRUTORA">#REF!</definedName>
    <definedName name="Consumo_Diesel" localSheetId="1">#REF!</definedName>
    <definedName name="Consumo_Diesel">#REF!</definedName>
    <definedName name="CopiaCusto" localSheetId="1">#REF!</definedName>
    <definedName name="CopiaCusto">#REF!</definedName>
    <definedName name="Copiar_Colar" localSheetId="1">#REF!</definedName>
    <definedName name="Copiar_Colar">#REF!</definedName>
    <definedName name="CopiarLinhaInteira" localSheetId="1">#REF!</definedName>
    <definedName name="CopiarLinhaInteira">#REF!</definedName>
    <definedName name="corte" localSheetId="1">#REF!</definedName>
    <definedName name="corte">#REF!</definedName>
    <definedName name="CPAV" localSheetId="1">#REF!</definedName>
    <definedName name="CPAV">#REF!</definedName>
    <definedName name="CPV" localSheetId="1">#REF!</definedName>
    <definedName name="CPV">#REF!</definedName>
    <definedName name="_xlnm.Criteria" localSheetId="1">#REF!</definedName>
    <definedName name="_xlnm.Criteria">#REF!</definedName>
    <definedName name="Custo_Ad_Not_Horista" localSheetId="1">#REF!</definedName>
    <definedName name="Custo_Ad_Not_Horista">#REF!</definedName>
    <definedName name="Custo_Ad_Not_Mensalista" localSheetId="1">#REF!</definedName>
    <definedName name="Custo_Ad_Not_Mensalista">#REF!</definedName>
    <definedName name="Custo_HE_Horista_Diurno" localSheetId="1">#REF!</definedName>
    <definedName name="Custo_HE_Horista_Diurno">#REF!</definedName>
    <definedName name="Custo_HE_Horista_Notur" localSheetId="1">#REF!</definedName>
    <definedName name="Custo_HE_Horista_Notur">#REF!</definedName>
    <definedName name="Custo_HE_Mensalista_Diurno" localSheetId="1">#REF!</definedName>
    <definedName name="Custo_HE_Mensalista_Diurno">#REF!</definedName>
    <definedName name="Custo_HE_Mensalista_Notur" localSheetId="1">#REF!</definedName>
    <definedName name="Custo_HE_Mensalista_Notur">#REF!</definedName>
    <definedName name="cvnm">#REF!</definedName>
    <definedName name="d" localSheetId="1">#REF!</definedName>
    <definedName name="d">#REF!</definedName>
    <definedName name="da">#REF!</definedName>
    <definedName name="Dados" localSheetId="1">#REF!</definedName>
    <definedName name="Dados">#REF!</definedName>
    <definedName name="DadosInicio">'[7]13.Comp.(Cad)'!$B$2</definedName>
    <definedName name="data">#REF!</definedName>
    <definedName name="data_1">#REF!</definedName>
    <definedName name="dbdata_sheet_deg" localSheetId="1">#REF!</definedName>
    <definedName name="dbdata_sheet_deg">#REF!</definedName>
    <definedName name="dbdata_sheet_length" localSheetId="1">#REF!</definedName>
    <definedName name="dbdata_sheet_length">#REF!</definedName>
    <definedName name="dbdata_sheet_track" localSheetId="1">#REF!</definedName>
    <definedName name="dbdata_sheet_track">#REF!</definedName>
    <definedName name="DDD" localSheetId="1">#REF!</definedName>
    <definedName name="DDD">#REF!</definedName>
    <definedName name="DDDDDD" localSheetId="1" hidden="1">{#N/A,#N/A,TRUE,"Resumo de Preços"}</definedName>
    <definedName name="DDDDDD" hidden="1">{#N/A,#N/A,TRUE,"Resumo de Preços"}</definedName>
    <definedName name="dddddddddd" localSheetId="1" hidden="1">{#N/A,#N/A,TRUE,"Resumo de Preços"}</definedName>
    <definedName name="dddddddddd" hidden="1">{#N/A,#N/A,TRUE,"Resumo de Preços"}</definedName>
    <definedName name="DDE" localSheetId="1">#REF!</definedName>
    <definedName name="DDE">#REF!</definedName>
    <definedName name="DDF" localSheetId="1">#REF!</definedName>
    <definedName name="DDF">#REF!</definedName>
    <definedName name="DDG" localSheetId="1">#REF!</definedName>
    <definedName name="DDG">#REF!</definedName>
    <definedName name="DDH" localSheetId="1">#REF!</definedName>
    <definedName name="DDH">#REF!</definedName>
    <definedName name="DDI" localSheetId="1">#REF!</definedName>
    <definedName name="DDI">#REF!</definedName>
    <definedName name="DDJ" localSheetId="1">#REF!</definedName>
    <definedName name="DDJ">#REF!</definedName>
    <definedName name="DDK" localSheetId="1">#REF!</definedName>
    <definedName name="DDK">#REF!</definedName>
    <definedName name="DDL" localSheetId="1">#REF!</definedName>
    <definedName name="DDL">#REF!</definedName>
    <definedName name="DDM" localSheetId="1">#REF!</definedName>
    <definedName name="DDM">#REF!</definedName>
    <definedName name="densidade_cap">#REF!</definedName>
    <definedName name="Depreciação" localSheetId="1">#REF!</definedName>
    <definedName name="Depreciação">#REF!</definedName>
    <definedName name="DES" localSheetId="1">#REF!</definedName>
    <definedName name="DES">#REF!</definedName>
    <definedName name="dffffffffffffffffffff">#REF!</definedName>
    <definedName name="DigitarFixo" localSheetId="1">#REF!</definedName>
    <definedName name="DigitarFixo">#REF!</definedName>
    <definedName name="Diminuir_Memoria" localSheetId="1">#REF!</definedName>
    <definedName name="Diminuir_Memoria">#REF!</definedName>
    <definedName name="DIST" localSheetId="1">#REF!</definedName>
    <definedName name="DIST">#REF!</definedName>
    <definedName name="DIST1" localSheetId="1">#REF!</definedName>
    <definedName name="DIST1">#REF!</definedName>
    <definedName name="DIST10">[3]Reaproveitamento_de_formas!$I$5</definedName>
    <definedName name="DIST2" localSheetId="1">#REF!</definedName>
    <definedName name="DIST2">#REF!</definedName>
    <definedName name="dmt">"$#REF!.$A$10:$G$95"</definedName>
    <definedName name="DMT_0_50">#REF!</definedName>
    <definedName name="dmt_1">0</definedName>
    <definedName name="dmt_10">0</definedName>
    <definedName name="DMT_1000">#REF!</definedName>
    <definedName name="dmt_11">0</definedName>
    <definedName name="dmt_12">0</definedName>
    <definedName name="dmt_13">0</definedName>
    <definedName name="dmt_14">0</definedName>
    <definedName name="dmt_15">0</definedName>
    <definedName name="dmt_16">0</definedName>
    <definedName name="dmt_17">0</definedName>
    <definedName name="dmt_18">0</definedName>
    <definedName name="dmt_19">0</definedName>
    <definedName name="dmt_2">0</definedName>
    <definedName name="dmt_20">0</definedName>
    <definedName name="DMT_200" localSheetId="1">#REF!</definedName>
    <definedName name="DMT_200">#REF!</definedName>
    <definedName name="DMT_200_400">#REF!</definedName>
    <definedName name="dmt_21">0</definedName>
    <definedName name="dmt_22">0</definedName>
    <definedName name="dmt_23">0</definedName>
    <definedName name="dmt_24">0</definedName>
    <definedName name="dmt_25">0</definedName>
    <definedName name="dmt_26">0</definedName>
    <definedName name="dmt_27">0</definedName>
    <definedName name="dmt_28">0</definedName>
    <definedName name="dmt_29">0</definedName>
    <definedName name="dmt_3">0</definedName>
    <definedName name="dmt_30">0</definedName>
    <definedName name="dmt_31">0</definedName>
    <definedName name="dmt_32">0</definedName>
    <definedName name="dmt_33">0</definedName>
    <definedName name="dmt_34">0</definedName>
    <definedName name="dmt_35">0</definedName>
    <definedName name="dmt_36">0</definedName>
    <definedName name="dmt_37">0</definedName>
    <definedName name="dmt_38">0</definedName>
    <definedName name="dmt_39">0</definedName>
    <definedName name="dmt_4">0</definedName>
    <definedName name="dmt_40">0</definedName>
    <definedName name="DMT_400" localSheetId="1">#REF!</definedName>
    <definedName name="DMT_400">#REF!</definedName>
    <definedName name="DMT_400_600">#REF!</definedName>
    <definedName name="dmt_5">0</definedName>
    <definedName name="DMT_50" localSheetId="1">#REF!</definedName>
    <definedName name="DMT_50">#REF!</definedName>
    <definedName name="DMT_50_200">#REF!</definedName>
    <definedName name="dmt_6">0</definedName>
    <definedName name="DMT_600" localSheetId="1">#REF!</definedName>
    <definedName name="DMT_600">#REF!</definedName>
    <definedName name="dmt_7">0</definedName>
    <definedName name="dmt_8">0</definedName>
    <definedName name="DMT_800" localSheetId="1">#REF!</definedName>
    <definedName name="DMT_800">#REF!</definedName>
    <definedName name="dmt_9">0</definedName>
    <definedName name="DPRE" localSheetId="1">#REF!</definedName>
    <definedName name="DPRE">#REF!</definedName>
    <definedName name="drena">#REF!</definedName>
    <definedName name="EEE" localSheetId="1">#REF!</definedName>
    <definedName name="EEE">#REF!</definedName>
    <definedName name="EEF" localSheetId="1">#REF!</definedName>
    <definedName name="EEF">#REF!</definedName>
    <definedName name="EEG" localSheetId="1">#REF!</definedName>
    <definedName name="EEG">#REF!</definedName>
    <definedName name="EEH" localSheetId="1">#REF!</definedName>
    <definedName name="EEH">#REF!</definedName>
    <definedName name="EEI" localSheetId="1">#REF!</definedName>
    <definedName name="EEI">#REF!</definedName>
    <definedName name="Eletricista_F_C" localSheetId="1">#REF!</definedName>
    <definedName name="Eletricista_F_C">#REF!</definedName>
    <definedName name="Eletricista_FC" localSheetId="1">#REF!</definedName>
    <definedName name="Eletricista_FC">#REF!</definedName>
    <definedName name="Eletricista_Mo" localSheetId="1">#REF!</definedName>
    <definedName name="Eletricista_Mo">#REF!</definedName>
    <definedName name="Eletricista_Mont" localSheetId="1">#REF!</definedName>
    <definedName name="Eletricista_Mont">#REF!</definedName>
    <definedName name="EletricistaFC" localSheetId="1">#REF!</definedName>
    <definedName name="EletricistaFC">#REF!</definedName>
    <definedName name="Empo">#REF!</definedName>
    <definedName name="Empolamento">#REF!</definedName>
    <definedName name="Encanador" localSheetId="1">#REF!</definedName>
    <definedName name="Encanador">#REF!</definedName>
    <definedName name="Encarregado" localSheetId="1">#REF!</definedName>
    <definedName name="Encarregado">#REF!</definedName>
    <definedName name="EntraCatServ">'[7]13.Comp.(Cad)'!$N$9</definedName>
    <definedName name="EntraCodServ">'[7]13.Comp.(Cad)'!$F$9</definedName>
    <definedName name="EntraEquip1">'[7]13.Comp.(Cad)'!$H$12</definedName>
    <definedName name="EntraEquip10">'[7]13.Comp.(Cad)'!$H$21</definedName>
    <definedName name="EntraEquip11">'[7]13.Comp.(Cad)'!$H$22</definedName>
    <definedName name="EntraEquip2">'[7]13.Comp.(Cad)'!$H$13</definedName>
    <definedName name="EntraEquip3">'[7]13.Comp.(Cad)'!$H$14</definedName>
    <definedName name="EntraEquip4">'[7]13.Comp.(Cad)'!$H$15</definedName>
    <definedName name="EntraEquip5">'[7]13.Comp.(Cad)'!$H$16</definedName>
    <definedName name="EntraEquip6">'[7]13.Comp.(Cad)'!$H$17</definedName>
    <definedName name="EntraEquip7">'[7]13.Comp.(Cad)'!$H$18</definedName>
    <definedName name="EntraEquip8">'[7]13.Comp.(Cad)'!$H$19</definedName>
    <definedName name="EntraEquip9">'[7]13.Comp.(Cad)'!$H$20</definedName>
    <definedName name="EntraPEquip">'[7]13.Comp.(Cad)'!$I$35</definedName>
    <definedName name="EntraServ">'[7]13.Comp.(Cad)'!$G$8</definedName>
    <definedName name="EntraServAlt" localSheetId="1">#REF!</definedName>
    <definedName name="EntraServAlt">#REF!</definedName>
    <definedName name="EntraUnid">'[7]13.Comp.(Cad)'!$O$9</definedName>
    <definedName name="EPVT" localSheetId="1">#REF!</definedName>
    <definedName name="EPVT">#REF!</definedName>
    <definedName name="EQPTO" localSheetId="1">#REF!</definedName>
    <definedName name="EQPTO">#REF!</definedName>
    <definedName name="Equipamento" localSheetId="1">#REF!</definedName>
    <definedName name="Equipamento">#REF!</definedName>
    <definedName name="erer" localSheetId="1">#REF!</definedName>
    <definedName name="erer">#REF!</definedName>
    <definedName name="erew" localSheetId="1">#REF!</definedName>
    <definedName name="erew">#REF!</definedName>
    <definedName name="Escavadeira_Hidráulica__Caterpillar__320L___c__est.___cap_600l" localSheetId="1">#REF!</definedName>
    <definedName name="Escavadeira_Hidráulica__Caterpillar__320L___c__est.___cap_600l">#REF!</definedName>
    <definedName name="Esmerilhador" localSheetId="1">#REF!</definedName>
    <definedName name="Esmerilhador">#REF!</definedName>
    <definedName name="est" localSheetId="1">#REF!</definedName>
    <definedName name="est">#REF!</definedName>
    <definedName name="Excel_BuiltIn__FilterDatabase_3">'[8]PLANILHA C_PREÇO _3_'!$A$1:$K$202</definedName>
    <definedName name="Excel_BuiltIn_Database" localSheetId="1">#REF!</definedName>
    <definedName name="Excel_BuiltIn_Database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4" localSheetId="1">#REF!</definedName>
    <definedName name="Excel_BuiltIn_Print_Area_1_4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3" localSheetId="1">#REF!</definedName>
    <definedName name="Excel_BuiltIn_Print_Area_3">#REF!</definedName>
    <definedName name="Excel_BuiltIn_Print_Titles_1" localSheetId="1">#REF!</definedName>
    <definedName name="Excel_BuiltIn_Print_Titles_1">#REF!</definedName>
    <definedName name="Excel_BuiltIn_Print_Titles_1_1" localSheetId="1">#REF!</definedName>
    <definedName name="Excel_BuiltIn_Print_Titles_1_1">#REF!</definedName>
    <definedName name="Excel_BuiltIn_Print_Titles_1_1_4" localSheetId="1">#REF!</definedName>
    <definedName name="Excel_BuiltIn_Print_Titles_1_1_4">#REF!</definedName>
    <definedName name="Excel_BuiltIn_Print_Titles_2" localSheetId="1">#REF!</definedName>
    <definedName name="Excel_BuiltIn_Print_Titles_2">#REF!</definedName>
    <definedName name="Excel_BuiltIn_Print_Titles_2_1" localSheetId="1">#REF!</definedName>
    <definedName name="Excel_BuiltIn_Print_Titles_2_1">#REF!</definedName>
    <definedName name="Excel_BuiltIn_Print_Titles_2_4" localSheetId="1">#REF!</definedName>
    <definedName name="Excel_BuiltIn_Print_Titles_2_4">#REF!</definedName>
    <definedName name="faixa">#REF!</definedName>
    <definedName name="faixa2">#REF!</definedName>
    <definedName name="FFF" localSheetId="1">#REF!</definedName>
    <definedName name="FFF">#REF!</definedName>
    <definedName name="FFG" localSheetId="1">#REF!</definedName>
    <definedName name="FFG">#REF!</definedName>
    <definedName name="FFH" localSheetId="1">#REF!</definedName>
    <definedName name="FFH">#REF!</definedName>
    <definedName name="FFI" localSheetId="1">#REF!</definedName>
    <definedName name="FFI">#REF!</definedName>
    <definedName name="FINAL" localSheetId="1">#REF!</definedName>
    <definedName name="FINAL">#REF!</definedName>
    <definedName name="firma2" localSheetId="1">#REF!</definedName>
    <definedName name="firma2">#REF!</definedName>
    <definedName name="FORNECEDOR" localSheetId="1">#REF!</definedName>
    <definedName name="FORNECEDOR">#REF!</definedName>
    <definedName name="FRT" localSheetId="1">#REF!</definedName>
    <definedName name="FRT">#REF!</definedName>
    <definedName name="Funileiro" localSheetId="1">#REF!</definedName>
    <definedName name="Funileiro">#REF!</definedName>
    <definedName name="gg" localSheetId="1">#REF!</definedName>
    <definedName name="gg">#REF!</definedName>
    <definedName name="GGG" localSheetId="1">#REF!</definedName>
    <definedName name="GGG">#REF!</definedName>
    <definedName name="GGH" localSheetId="1">#REF!</definedName>
    <definedName name="GGH">#REF!</definedName>
    <definedName name="GGI" localSheetId="1">#REF!</definedName>
    <definedName name="GGI">#REF!</definedName>
    <definedName name="GGJ" localSheetId="1">#REF!</definedName>
    <definedName name="GGJ">#REF!</definedName>
    <definedName name="GRAMA">#REF!</definedName>
    <definedName name="grt" localSheetId="1">#REF!</definedName>
    <definedName name="grt">#REF!</definedName>
    <definedName name="h">#REF!</definedName>
    <definedName name="HHH" localSheetId="1">#REF!</definedName>
    <definedName name="HHH">#REF!</definedName>
    <definedName name="HHI" localSheetId="1">#REF!</definedName>
    <definedName name="HHI">#REF!</definedName>
    <definedName name="HHJ" localSheetId="1">#REF!</definedName>
    <definedName name="HHJ">#REF!</definedName>
    <definedName name="HHK" localSheetId="1">#REF!</definedName>
    <definedName name="HHK">#REF!</definedName>
    <definedName name="Horas_Ano" localSheetId="1">#REF!</definedName>
    <definedName name="Horas_Ano">#REF!</definedName>
    <definedName name="I" localSheetId="1">'[9]RESTAURAÇÃO '!#REF!</definedName>
    <definedName name="I">'[9]RESTAURAÇÃO '!#REF!</definedName>
    <definedName name="III" localSheetId="1">#REF!</definedName>
    <definedName name="III">#REF!</definedName>
    <definedName name="IIIA" localSheetId="1">#REF!</definedName>
    <definedName name="IIIA">#REF!</definedName>
    <definedName name="IMP_03" localSheetId="1">[10]Estudo!#REF!</definedName>
    <definedName name="IMP_03">[10]Estudo!#REF!</definedName>
    <definedName name="indi_33">#REF!</definedName>
    <definedName name="INDI22">#REF!</definedName>
    <definedName name="inf">'[11]Orçamento Global'!$D$38</definedName>
    <definedName name="inic">#REF!</definedName>
    <definedName name="InicioAbrServ" localSheetId="1">#REF!</definedName>
    <definedName name="InicioAbrServ">#REF!</definedName>
    <definedName name="InicioAbrServTransp" localSheetId="1">#REF!</definedName>
    <definedName name="InicioAbrServTransp">#REF!</definedName>
    <definedName name="InicioCompGeral" localSheetId="1">#REF!</definedName>
    <definedName name="InicioCompGeral">#REF!</definedName>
    <definedName name="InicioDescAuternat" localSheetId="1">#REF!</definedName>
    <definedName name="InicioDescAuternat">#REF!</definedName>
    <definedName name="InicioDescr." localSheetId="1">#REF!</definedName>
    <definedName name="InicioDescr.">#REF!</definedName>
    <definedName name="InicioEquip." localSheetId="1">#REF!</definedName>
    <definedName name="InicioEquip.">#REF!</definedName>
    <definedName name="InicioItem" localSheetId="1">#REF!</definedName>
    <definedName name="InicioItem">#REF!</definedName>
    <definedName name="InicioMat" localSheetId="1">#REF!</definedName>
    <definedName name="InicioMat">#REF!</definedName>
    <definedName name="InicioNomeEquip" localSheetId="1">#REF!</definedName>
    <definedName name="InicioNomeEquip">#REF!</definedName>
    <definedName name="InicioNomeMat" localSheetId="1">#REF!</definedName>
    <definedName name="InicioNomeMat">#REF!</definedName>
    <definedName name="InicioNomeMO" localSheetId="1">#REF!</definedName>
    <definedName name="InicioNomeMO">#REF!</definedName>
    <definedName name="InicioNomeTransp" localSheetId="1">#REF!</definedName>
    <definedName name="InicioNomeTransp">#REF!</definedName>
    <definedName name="InicioOrgãoPlanServ" localSheetId="1">#REF!</definedName>
    <definedName name="InicioOrgãoPlanServ">#REF!</definedName>
    <definedName name="InicioTDCompGeral" localSheetId="1">#REF!</definedName>
    <definedName name="InicioTDCompGeral">#REF!</definedName>
    <definedName name="InicioTDIns" localSheetId="1">#REF!</definedName>
    <definedName name="InicioTDIns">#REF!</definedName>
    <definedName name="InicioTipoTransp" localSheetId="1">#REF!</definedName>
    <definedName name="InicioTipoTransp">#REF!</definedName>
    <definedName name="insp_comment" localSheetId="1">#REF!</definedName>
    <definedName name="insp_comment">#REF!</definedName>
    <definedName name="insp_high" localSheetId="1">#REF!</definedName>
    <definedName name="insp_high">#REF!</definedName>
    <definedName name="insp_low" localSheetId="1">#REF!</definedName>
    <definedName name="insp_low">#REF!</definedName>
    <definedName name="insp_sheet_deg" localSheetId="1">#REF!</definedName>
    <definedName name="insp_sheet_deg">#REF!</definedName>
    <definedName name="insp_sheet_length" localSheetId="1">#REF!</definedName>
    <definedName name="insp_sheet_length">#REF!</definedName>
    <definedName name="insp_sheet_passes" localSheetId="1">#REF!</definedName>
    <definedName name="insp_sheet_passes">#REF!</definedName>
    <definedName name="insp_sheet_track" localSheetId="1">#REF!</definedName>
    <definedName name="insp_sheet_track">#REF!</definedName>
    <definedName name="Instr_Controle" localSheetId="1">#REF!</definedName>
    <definedName name="Instr_Controle">#REF!</definedName>
    <definedName name="Instrum_Con" localSheetId="1">#REF!</definedName>
    <definedName name="Instrum_Con">#REF!</definedName>
    <definedName name="Instrum_Controle" localSheetId="1">#REF!</definedName>
    <definedName name="Instrum_Controle">#REF!</definedName>
    <definedName name="Instrum_Mo" localSheetId="1">#REF!</definedName>
    <definedName name="Instrum_Mo">#REF!</definedName>
    <definedName name="Instrum_Montador" localSheetId="1">#REF!</definedName>
    <definedName name="Instrum_Montador">#REF!</definedName>
    <definedName name="Instrum_Tubista" localSheetId="1">#REF!</definedName>
    <definedName name="Instrum_Tubista">#REF!</definedName>
    <definedName name="INSUMOS">[12]Insumos!$A$4:$F$1718</definedName>
    <definedName name="Isolador" localSheetId="1">#REF!</definedName>
    <definedName name="Isolador">#REF!</definedName>
    <definedName name="ITEM" localSheetId="1">#REF!</definedName>
    <definedName name="ITEM">#REF!</definedName>
    <definedName name="item1">[13]Plan1!$J$13</definedName>
    <definedName name="item3">[13]Plan1!$J$30</definedName>
    <definedName name="item4">[13]Plan1!$J$39</definedName>
    <definedName name="J" localSheetId="1">#REF!</definedName>
    <definedName name="J">#REF!</definedName>
    <definedName name="J45A45149150" localSheetId="1">#REF!</definedName>
    <definedName name="J45A45149150">#REF!</definedName>
    <definedName name="Jatista" localSheetId="1">#REF!</definedName>
    <definedName name="Jatista">#REF!</definedName>
    <definedName name="JJJ" localSheetId="1">#REF!</definedName>
    <definedName name="JJJ">#REF!</definedName>
    <definedName name="JJJA" localSheetId="1">#REF!</definedName>
    <definedName name="JJJA">#REF!</definedName>
    <definedName name="JOSE">#REF!</definedName>
    <definedName name="Juros" localSheetId="1">#REF!</definedName>
    <definedName name="Juros">#REF!</definedName>
    <definedName name="K" localSheetId="1">#REF!</definedName>
    <definedName name="K">#REF!</definedName>
    <definedName name="KKK" localSheetId="1">#REF!</definedName>
    <definedName name="KKK">#REF!</definedName>
    <definedName name="KKKA" localSheetId="1">#REF!</definedName>
    <definedName name="KKKA">#REF!</definedName>
    <definedName name="koae">#REF!</definedName>
    <definedName name="kpavi">#REF!</definedName>
    <definedName name="kterra">#REF!</definedName>
    <definedName name="Laminador" localSheetId="1">#REF!</definedName>
    <definedName name="Laminador">#REF!</definedName>
    <definedName name="LEIS" localSheetId="1">#REF!</definedName>
    <definedName name="LEIS">#REF!</definedName>
    <definedName name="limcount" hidden="1">2</definedName>
    <definedName name="Linha1Equip" localSheetId="1">[14]Equip!#REF!</definedName>
    <definedName name="Linha1Equip">[14]Equip!#REF!</definedName>
    <definedName name="Linha1Material" localSheetId="1">[14]Materiais!#REF!</definedName>
    <definedName name="Linha1Material">[14]Materiais!#REF!</definedName>
    <definedName name="linha1Mobra" localSheetId="1">#REF!</definedName>
    <definedName name="linha1Mobra">#REF!</definedName>
    <definedName name="LISTA_NUM_CONTRATOS" localSheetId="1">#REF!</definedName>
    <definedName name="LISTA_NUM_CONTRATOS">#REF!</definedName>
    <definedName name="ListaAbrServ">'[7]13.Comp.(Cad)'!$AQ$17:$AQ$60</definedName>
    <definedName name="ListaCod">'[7]12.Serviços(Cad)'!$F$8:$F$1002</definedName>
    <definedName name="LLL" localSheetId="1">#REF!</definedName>
    <definedName name="LLL">#REF!</definedName>
    <definedName name="LLLA" localSheetId="1">#REF!</definedName>
    <definedName name="LLLA">#REF!</definedName>
    <definedName name="Local">[15]Dist_Equipe!$K$64:$K$80</definedName>
    <definedName name="LOP" localSheetId="1">#REF!</definedName>
    <definedName name="LOP">#REF!</definedName>
    <definedName name="Lotação">#REF!</definedName>
    <definedName name="lote02">[16]plan01!$B$3:$G$730</definedName>
    <definedName name="LOTE03" localSheetId="1">#REF!</definedName>
    <definedName name="LOTE03">#REF!</definedName>
    <definedName name="M" localSheetId="1">#REF!</definedName>
    <definedName name="M">#REF!</definedName>
    <definedName name="Maçariqueiro" localSheetId="1">#REF!</definedName>
    <definedName name="Maçariqueiro">#REF!</definedName>
    <definedName name="MACROS" localSheetId="1">#REF!</definedName>
    <definedName name="MACROS">#REF!</definedName>
    <definedName name="Manutenção" localSheetId="1">#REF!</definedName>
    <definedName name="Manutenção">#REF!</definedName>
    <definedName name="Mão_de_Obra" localSheetId="1">#REF!</definedName>
    <definedName name="Mão_de_Obra">#REF!</definedName>
    <definedName name="maria">#REF!</definedName>
    <definedName name="MAT" localSheetId="1">#REF!</definedName>
    <definedName name="MAT">#REF!</definedName>
    <definedName name="MatLinhaFormula" localSheetId="1">[5]Materiais!#REF!</definedName>
    <definedName name="MatLinhaFormula">[5]Materiais!#REF!</definedName>
    <definedName name="MatrizCompAux">'[7]12.Serviços(Cad)'!$B$8:$O$1002</definedName>
    <definedName name="MATRIZlimpa" localSheetId="1">#REF!</definedName>
    <definedName name="MATRIZlimpa">#REF!</definedName>
    <definedName name="Mecanico_Aj" localSheetId="1">#REF!</definedName>
    <definedName name="Mecanico_Aj">#REF!</definedName>
    <definedName name="Mecânico_Ajust" localSheetId="1">#REF!</definedName>
    <definedName name="Mecânico_Ajust">#REF!</definedName>
    <definedName name="Mecanico_Mon" localSheetId="1">#REF!</definedName>
    <definedName name="Mecanico_Mon">#REF!</definedName>
    <definedName name="Mecânico_Mont" localSheetId="1">#REF!</definedName>
    <definedName name="Mecânico_Mont">#REF!</definedName>
    <definedName name="MED" localSheetId="1">#REF!</definedName>
    <definedName name="MED">#REF!</definedName>
    <definedName name="MEDAGOREAL">#REF!</definedName>
    <definedName name="MedEquip">#REF!</definedName>
    <definedName name="MEDIÇÃO" localSheetId="1">#REF!</definedName>
    <definedName name="MEDIÇÃO">#REF!</definedName>
    <definedName name="MEIO_FIO">#REF!</definedName>
    <definedName name="MMM" localSheetId="1">#REF!</definedName>
    <definedName name="MMM">#REF!</definedName>
    <definedName name="MMMA" localSheetId="1">#REF!</definedName>
    <definedName name="MMMA">#REF!</definedName>
    <definedName name="MO" localSheetId="1">#REF!</definedName>
    <definedName name="MO">#REF!</definedName>
    <definedName name="mo_base">#REF!</definedName>
    <definedName name="mo_sub_base">#REF!</definedName>
    <definedName name="MOE" localSheetId="1">#REF!</definedName>
    <definedName name="MOE">#REF!</definedName>
    <definedName name="MOH" localSheetId="1">#REF!</definedName>
    <definedName name="MOH">#REF!</definedName>
    <definedName name="Montador" localSheetId="1">#REF!</definedName>
    <definedName name="Montador">#REF!</definedName>
    <definedName name="mp_inc" localSheetId="1">#REF!</definedName>
    <definedName name="mp_inc">#REF!</definedName>
    <definedName name="nei">#REF!</definedName>
    <definedName name="num_linhas" localSheetId="1">#REF!</definedName>
    <definedName name="num_linhas">#REF!</definedName>
    <definedName name="Número" localSheetId="1">#REF!</definedName>
    <definedName name="Número">#REF!</definedName>
    <definedName name="OAC" localSheetId="1">#REF!</definedName>
    <definedName name="OAC">#REF!</definedName>
    <definedName name="OAE" localSheetId="1">#REF!</definedName>
    <definedName name="OAE">#REF!</definedName>
    <definedName name="ocom">#REF!</definedName>
    <definedName name="OcultarCodAux" localSheetId="1">#REF!</definedName>
    <definedName name="OcultarCodAux">#REF!</definedName>
    <definedName name="oid" localSheetId="1">#REF!</definedName>
    <definedName name="oid">#REF!</definedName>
    <definedName name="Operação_Improdutivo" localSheetId="1">#REF!</definedName>
    <definedName name="Operação_Improdutivo">#REF!</definedName>
    <definedName name="Operação_Produtivo" localSheetId="1">#REF!</definedName>
    <definedName name="Operação_Produtivo">#REF!</definedName>
    <definedName name="OUTR" localSheetId="1">#REF!</definedName>
    <definedName name="OUTR">#REF!</definedName>
    <definedName name="P" localSheetId="1">#REF!</definedName>
    <definedName name="P">#REF!</definedName>
    <definedName name="pagani" localSheetId="1" hidden="1">{#N/A,#N/A,TRUE,"Resumo de Preços"}</definedName>
    <definedName name="pagani" hidden="1">{#N/A,#N/A,TRUE,"Resumo de Preços"}</definedName>
    <definedName name="pasta2" localSheetId="1">#REF!</definedName>
    <definedName name="pasta2">#REF!</definedName>
    <definedName name="pasta3" localSheetId="1">#REF!</definedName>
    <definedName name="pasta3">#REF!</definedName>
    <definedName name="pasta4" localSheetId="1">#REF!</definedName>
    <definedName name="pasta4">#REF!</definedName>
    <definedName name="pasta6" localSheetId="1">#REF!</definedName>
    <definedName name="pasta6">#REF!</definedName>
    <definedName name="pasta7" localSheetId="1">#REF!</definedName>
    <definedName name="pasta7">#REF!</definedName>
    <definedName name="PAV_2" localSheetId="1">#REF!</definedName>
    <definedName name="PAV_2">#REF!</definedName>
    <definedName name="PAVI">#REF!</definedName>
    <definedName name="Pedr_Refrat" localSheetId="1">#REF!</definedName>
    <definedName name="Pedr_Refrat">#REF!</definedName>
    <definedName name="Pedreiro" localSheetId="1">#REF!</definedName>
    <definedName name="Pedreiro">#REF!</definedName>
    <definedName name="Pedreiro_Ref" localSheetId="1">#REF!</definedName>
    <definedName name="Pedreiro_Ref">#REF!</definedName>
    <definedName name="Pedreiro_Refrat" localSheetId="1">#REF!</definedName>
    <definedName name="Pedreiro_Refrat">#REF!</definedName>
    <definedName name="Pintor" localSheetId="1">#REF!</definedName>
    <definedName name="Pintor">#REF!</definedName>
    <definedName name="PL_ABC" localSheetId="1">#REF!</definedName>
    <definedName name="PL_ABC">#REF!</definedName>
    <definedName name="plan275" localSheetId="1">#REF!</definedName>
    <definedName name="plan275">#REF!</definedName>
    <definedName name="planilha" localSheetId="1">#REF!</definedName>
    <definedName name="planilha">#REF!</definedName>
    <definedName name="plano">#REF!</definedName>
    <definedName name="PlanServ_A_CO" localSheetId="1">#REF!</definedName>
    <definedName name="PlanServ_A_CO">#REF!</definedName>
    <definedName name="PlaSerCod">#REF!</definedName>
    <definedName name="PlaSerCodAlf">#REF!</definedName>
    <definedName name="pm" localSheetId="1">#REF!</definedName>
    <definedName name="pm">#REF!</definedName>
    <definedName name="Potência_HP" localSheetId="1">#REF!</definedName>
    <definedName name="Potência_HP">#REF!</definedName>
    <definedName name="Potência_kW" localSheetId="1">#REF!</definedName>
    <definedName name="Potência_kW">#REF!</definedName>
    <definedName name="ppt_pistas_e_patios" localSheetId="1">#REF!</definedName>
    <definedName name="ppt_pistas_e_patios">#REF!</definedName>
    <definedName name="PREÇOTOTAL" localSheetId="1">#REF!</definedName>
    <definedName name="PREÇOTOTAL">#REF!</definedName>
    <definedName name="PreçoUnitário" localSheetId="1">#REF!</definedName>
    <definedName name="PreçoUnitário">#REF!</definedName>
    <definedName name="prefix" localSheetId="1">#REF!</definedName>
    <definedName name="prefix">#REF!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ProcServ" localSheetId="1">IF(#REF!="TG","TOTAL GERAL",IF(AND(ISNUMBER(#REF!),#REF!&lt;&gt;0),"Total Item "&amp;VLOOKUP(#REF!,#REF!,COLUMN(#REF!)-COLUMN(#REF!)+1,FALSE),IF(#REF!=0,0,VLOOKUP(#REF!,'[17]12.Serviços(Cad)'!$F$10:$O$1040,'[17]12.Serviços(Cad)'!$H$3,FALSE))))</definedName>
    <definedName name="ProcServ">IF(#REF!="TG","TOTAL GERAL",IF(AND(ISNUMBER(#REF!),#REF!&lt;&gt;0),"Total Item "&amp;VLOOKUP(#REF!,#REF!,COLUMN(#REF!)-COLUMN(#REF!)+1,FALSE),IF(#REF!=0,0,VLOOKUP(#REF!,'[17]12.Serviços(Cad)'!$F$10:$O$1040,'[17]12.Serviços(Cad)'!$H$3,FALSE))))</definedName>
    <definedName name="ProcvSev" localSheetId="1">IF(ISERROR(VLOOKUP(#REF!,'[17]12.Serviços(Cad)'!$E$1:$O$65536,2,FALSE)),#REF!,VLOOKUP(#REF!,'[17]12.Serviços(Cad)'!$E$1:$O$65536,2,FALSE))</definedName>
    <definedName name="ProcvSev">IF(ISERROR(VLOOKUP(#REF!,'[17]12.Serviços(Cad)'!$E$1:$O$65536,2,FALSE)),#REF!,VLOOKUP(#REF!,'[17]12.Serviços(Cad)'!$E$1:$O$65536,2,FALSE))</definedName>
    <definedName name="pssta5" localSheetId="1">#REF!</definedName>
    <definedName name="pssta5">#REF!</definedName>
    <definedName name="Q" localSheetId="1">#REF!</definedName>
    <definedName name="Q">#REF!</definedName>
    <definedName name="Q_MOI_FIS">'[18]MOI-FIS'!$A$6:$R$265</definedName>
    <definedName name="QQQQQ" localSheetId="1">#REF!</definedName>
    <definedName name="QQQQQ">#REF!</definedName>
    <definedName name="qualquer" localSheetId="1">#REF!</definedName>
    <definedName name="qualquer">#REF!</definedName>
    <definedName name="QUANT." localSheetId="1">#REF!</definedName>
    <definedName name="QUANT.">#REF!</definedName>
    <definedName name="QUANT_acumu">#REF!</definedName>
    <definedName name="QUANTIDADE" localSheetId="1">#REF!</definedName>
    <definedName name="QUANTIDADE">#REF!</definedName>
    <definedName name="QuantServiços" localSheetId="1">#REF!</definedName>
    <definedName name="QuantServiços">#REF!</definedName>
    <definedName name="RAFAEL" localSheetId="1" hidden="1">{#N/A,#N/A,TRUE,"Resumo de Preços"}</definedName>
    <definedName name="RAFAEL" hidden="1">{#N/A,#N/A,TRUE,"Resumo de Preços"}</definedName>
    <definedName name="rea">#REF!</definedName>
    <definedName name="REG" localSheetId="1">#REF!</definedName>
    <definedName name="REG">#REF!</definedName>
    <definedName name="Região">[15]Atual!$T$83:$T$88</definedName>
    <definedName name="REGULA">#REF!</definedName>
    <definedName name="RELACAO_SUBCONTRATADOS" localSheetId="1">[19]Subcontratados_Formal!$A$1:$S$104</definedName>
    <definedName name="RELACAO_SUBCONTRATADOS">[20]Subcontratados_Formal!$A$1:$S$104</definedName>
    <definedName name="RELATÓRIO_DOS_SERVIÇOS_EXECUTADOS">#REF!</definedName>
    <definedName name="rere" localSheetId="1">#REF!</definedName>
    <definedName name="rere">#REF!</definedName>
    <definedName name="rerer" localSheetId="1" hidden="1">{#N/A,#N/A,TRUE,"Resumo de Preços"}</definedName>
    <definedName name="rerer" hidden="1">{#N/A,#N/A,TRUE,"Resumo de Preços"}</definedName>
    <definedName name="resumo" localSheetId="1">#REF!</definedName>
    <definedName name="resumo">#REF!</definedName>
    <definedName name="Revestidor" localSheetId="1">#REF!</definedName>
    <definedName name="Revestidor">#REF!</definedName>
    <definedName name="robs" localSheetId="1">[5]Materiais!#REF!</definedName>
    <definedName name="robs">[5]Materiais!#REF!</definedName>
    <definedName name="rrrrrrrrrr" localSheetId="1">#REF!</definedName>
    <definedName name="rrrrrrrrrr">#REF!</definedName>
    <definedName name="salario">#REF!</definedName>
    <definedName name="saux">#REF!</definedName>
    <definedName name="scon">#REF!</definedName>
    <definedName name="sda" localSheetId="1">#REF!</definedName>
    <definedName name="sda">#REF!</definedName>
    <definedName name="seg_count" localSheetId="1">#REF!</definedName>
    <definedName name="seg_count">#REF!</definedName>
    <definedName name="seg_index" localSheetId="1">#REF!</definedName>
    <definedName name="seg_index">#REF!</definedName>
    <definedName name="sencount" hidden="1">3</definedName>
    <definedName name="Serralheiro" localSheetId="1">#REF!</definedName>
    <definedName name="Serralheiro">#REF!</definedName>
    <definedName name="SGDAGT" localSheetId="1" hidden="1">{#N/A,#N/A,TRUE,"Resumo de Preços"}</definedName>
    <definedName name="SGDAGT" hidden="1">{#N/A,#N/A,TRUE,"Resumo de Preços"}</definedName>
    <definedName name="sjp" localSheetId="1">#REF!</definedName>
    <definedName name="sjp">#REF!</definedName>
    <definedName name="Soldador_AC" localSheetId="1">#REF!</definedName>
    <definedName name="Soldador_AC">#REF!</definedName>
    <definedName name="Soldador_AC_TIG" localSheetId="1">#REF!</definedName>
    <definedName name="Soldador_AC_TIG">#REF!</definedName>
    <definedName name="Soldador_ACarb" localSheetId="1">#REF!</definedName>
    <definedName name="Soldador_ACarb">#REF!</definedName>
    <definedName name="Soldador_AI" localSheetId="1">#REF!</definedName>
    <definedName name="Soldador_AI">#REF!</definedName>
    <definedName name="Soldador_AI_TIG" localSheetId="1">#REF!</definedName>
    <definedName name="Soldador_AI_TIG">#REF!</definedName>
    <definedName name="Soldador_AInox" localSheetId="1">#REF!</definedName>
    <definedName name="Soldador_AInox">#REF!</definedName>
    <definedName name="Soldador_AL" localSheetId="1">#REF!</definedName>
    <definedName name="Soldador_AL">#REF!</definedName>
    <definedName name="Soldador_AL_TIG" localSheetId="1">#REF!</definedName>
    <definedName name="Soldador_AL_TIG">#REF!</definedName>
    <definedName name="Soldador_ALiga" localSheetId="1">#REF!</definedName>
    <definedName name="Soldador_ALiga">#REF!</definedName>
    <definedName name="Soldador_Alum" localSheetId="1">#REF!</definedName>
    <definedName name="Soldador_Alum">#REF!</definedName>
    <definedName name="Soldador_Alumínio" localSheetId="1">#REF!</definedName>
    <definedName name="Soldador_Alumínio">#REF!</definedName>
    <definedName name="Soldador_Cob" localSheetId="1">#REF!</definedName>
    <definedName name="Soldador_Cob">#REF!</definedName>
    <definedName name="Soldador_Cobre" localSheetId="1">#REF!</definedName>
    <definedName name="Soldador_Cobre">#REF!</definedName>
    <definedName name="Soldador_Est" localSheetId="1">#REF!</definedName>
    <definedName name="Soldador_Est">#REF!</definedName>
    <definedName name="Soldador_Estrut" localSheetId="1">#REF!</definedName>
    <definedName name="Soldador_Estrut">#REF!</definedName>
    <definedName name="Soldador_TIG_AC" localSheetId="1">#REF!</definedName>
    <definedName name="Soldador_TIG_AC">#REF!</definedName>
    <definedName name="Soldador_TIG_AI" localSheetId="1">#REF!</definedName>
    <definedName name="Soldador_TIG_AI">#REF!</definedName>
    <definedName name="Soldador_TIG_AL" localSheetId="1">#REF!</definedName>
    <definedName name="Soldador_TIG_AL">#REF!</definedName>
    <definedName name="sss" localSheetId="1">#REF!</definedName>
    <definedName name="sss">#REF!</definedName>
    <definedName name="T" localSheetId="1">#REF!</definedName>
    <definedName name="T">#REF!</definedName>
    <definedName name="tab092003_1">0</definedName>
    <definedName name="tab092003_10">0</definedName>
    <definedName name="tab092003_11">0</definedName>
    <definedName name="tab092003_12">0</definedName>
    <definedName name="tab092003_13">0</definedName>
    <definedName name="tab092003_14">0</definedName>
    <definedName name="tab092003_15">0</definedName>
    <definedName name="tab092003_16">0</definedName>
    <definedName name="tab092003_17">0</definedName>
    <definedName name="tab092003_18">0</definedName>
    <definedName name="tab092003_19">0</definedName>
    <definedName name="tab092003_2">0</definedName>
    <definedName name="tab092003_20">0</definedName>
    <definedName name="tab092003_21">0</definedName>
    <definedName name="tab092003_22">0</definedName>
    <definedName name="tab092003_23">0</definedName>
    <definedName name="tab092003_24">0</definedName>
    <definedName name="tab092003_25">0</definedName>
    <definedName name="tab092003_26">0</definedName>
    <definedName name="tab092003_27">0</definedName>
    <definedName name="tab092003_28">0</definedName>
    <definedName name="tab092003_29">0</definedName>
    <definedName name="tab092003_3">0</definedName>
    <definedName name="tab092003_30">0</definedName>
    <definedName name="tab092003_31">0</definedName>
    <definedName name="tab092003_32">0</definedName>
    <definedName name="tab092003_33">0</definedName>
    <definedName name="tab092003_34">0</definedName>
    <definedName name="tab092003_35">0</definedName>
    <definedName name="tab092003_36">0</definedName>
    <definedName name="tab092003_37">0</definedName>
    <definedName name="tab092003_38">0</definedName>
    <definedName name="tab092003_39">0</definedName>
    <definedName name="tab092003_4">0</definedName>
    <definedName name="tab092003_40">0</definedName>
    <definedName name="tab092003_5">0</definedName>
    <definedName name="tab092003_6">0</definedName>
    <definedName name="tab092003_7">0</definedName>
    <definedName name="tab092003_8">0</definedName>
    <definedName name="tab092003_9">0</definedName>
    <definedName name="tabder" localSheetId="1">#REF!</definedName>
    <definedName name="tabder">#REF!</definedName>
    <definedName name="TABELA">#REF!</definedName>
    <definedName name="tabela_1">0</definedName>
    <definedName name="tabela_10">0</definedName>
    <definedName name="tabela_11">0</definedName>
    <definedName name="tabela_12">0</definedName>
    <definedName name="tabela_13">0</definedName>
    <definedName name="tabela_14">0</definedName>
    <definedName name="tabela_15">0</definedName>
    <definedName name="tabela_16">0</definedName>
    <definedName name="tabela_17">0</definedName>
    <definedName name="tabela_18">0</definedName>
    <definedName name="tabela_19">0</definedName>
    <definedName name="tabela_2">0</definedName>
    <definedName name="tabela_20">0</definedName>
    <definedName name="tabela_21">0</definedName>
    <definedName name="tabela_22">0</definedName>
    <definedName name="tabela_23">0</definedName>
    <definedName name="tabela_24">0</definedName>
    <definedName name="tabela_25">0</definedName>
    <definedName name="tabela_26">0</definedName>
    <definedName name="tabela_27">0</definedName>
    <definedName name="tabela_28">0</definedName>
    <definedName name="tabela_29">0</definedName>
    <definedName name="tabela_3">0</definedName>
    <definedName name="tabela_30">0</definedName>
    <definedName name="tabela_31">0</definedName>
    <definedName name="tabela_32">0</definedName>
    <definedName name="tabela_33">0</definedName>
    <definedName name="tabela_34">0</definedName>
    <definedName name="tabela_35">0</definedName>
    <definedName name="tabela_36">0</definedName>
    <definedName name="tabela_37">0</definedName>
    <definedName name="tabela_38">0</definedName>
    <definedName name="tabela_39">0</definedName>
    <definedName name="tabela_4">0</definedName>
    <definedName name="tabela_40">0</definedName>
    <definedName name="tabela_5">0</definedName>
    <definedName name="tabela_6">0</definedName>
    <definedName name="tabela_7">0</definedName>
    <definedName name="tabela_8">0</definedName>
    <definedName name="tabela_9">0</definedName>
    <definedName name="tabela_de_mão_de_obra">#REF!</definedName>
    <definedName name="tabela_de_materiais">#REF!</definedName>
    <definedName name="tabelaPMF">"$#REF!.$L$9:$S$702"</definedName>
    <definedName name="tabelaPMF_1">0</definedName>
    <definedName name="tabelaPMF_10">0</definedName>
    <definedName name="tabelaPMF_11">0</definedName>
    <definedName name="tabelaPMF_12">0</definedName>
    <definedName name="tabelaPMF_13">0</definedName>
    <definedName name="tabelaPMF_14">0</definedName>
    <definedName name="tabelaPMF_15">0</definedName>
    <definedName name="tabelaPMF_16">0</definedName>
    <definedName name="tabelaPMF_17">0</definedName>
    <definedName name="tabelaPMF_18">0</definedName>
    <definedName name="tabelaPMF_19">0</definedName>
    <definedName name="tabelaPMF_2">0</definedName>
    <definedName name="tabelaPMF_20">0</definedName>
    <definedName name="tabelaPMF_21">0</definedName>
    <definedName name="tabelaPMF_22">0</definedName>
    <definedName name="tabelaPMF_23">0</definedName>
    <definedName name="tabelaPMF_24">0</definedName>
    <definedName name="tabelaPMF_25">0</definedName>
    <definedName name="tabelaPMF_26">0</definedName>
    <definedName name="tabelaPMF_27">0</definedName>
    <definedName name="tabelaPMF_28">0</definedName>
    <definedName name="tabelaPMF_29">0</definedName>
    <definedName name="tabelaPMF_3">0</definedName>
    <definedName name="tabelaPMF_30">0</definedName>
    <definedName name="tabelaPMF_31">0</definedName>
    <definedName name="tabelaPMF_32">0</definedName>
    <definedName name="tabelaPMF_33">0</definedName>
    <definedName name="tabelaPMF_34">0</definedName>
    <definedName name="tabelaPMF_35">0</definedName>
    <definedName name="tabelaPMF_36">0</definedName>
    <definedName name="tabelaPMF_37">0</definedName>
    <definedName name="tabelaPMF_38">0</definedName>
    <definedName name="tabelaPMF_39">0</definedName>
    <definedName name="tabelaPMF_4">0</definedName>
    <definedName name="tabelaPMF_40">0</definedName>
    <definedName name="tabelaPMF_5">0</definedName>
    <definedName name="tabelaPMF_6">0</definedName>
    <definedName name="tabelaPMF_7">0</definedName>
    <definedName name="tabelaPMF_8">0</definedName>
    <definedName name="tabelaPMF_9">0</definedName>
    <definedName name="taxa_cap">#REF!</definedName>
    <definedName name="terra">#REF!</definedName>
    <definedName name="TESTE" localSheetId="1" hidden="1">#REF!</definedName>
    <definedName name="TESTE" hidden="1">#REF!</definedName>
    <definedName name="Tipo_Casa">[15]Atual!$D$96:$F$96</definedName>
    <definedName name="Tipo_Veículo">[15]Atual!$G$96:$J$96</definedName>
    <definedName name="tm" localSheetId="1">#REF!</definedName>
    <definedName name="tm">#REF!</definedName>
    <definedName name="tmat" localSheetId="1">#REF!</definedName>
    <definedName name="tmat">#REF!</definedName>
    <definedName name="TOTA" localSheetId="1">#REF!</definedName>
    <definedName name="TOTA">#REF!</definedName>
    <definedName name="total" localSheetId="1">#REF!</definedName>
    <definedName name="total">#REF!</definedName>
    <definedName name="TotalItemOrçam" localSheetId="1">#REF!</definedName>
    <definedName name="TotalItemOrçam">#REF!</definedName>
    <definedName name="TotalParcial" localSheetId="1">#REF!</definedName>
    <definedName name="TotalParcial">#REF!</definedName>
    <definedName name="TOTB" localSheetId="1">#REF!</definedName>
    <definedName name="TOTB">#REF!</definedName>
    <definedName name="TOTC" localSheetId="1">#REF!</definedName>
    <definedName name="TOTC">#REF!</definedName>
    <definedName name="TOTD" localSheetId="1">#REF!</definedName>
    <definedName name="TOTD">#REF!</definedName>
    <definedName name="TOTE" localSheetId="1">#REF!</definedName>
    <definedName name="TOTE">#REF!</definedName>
    <definedName name="TOTF" localSheetId="1">#REF!</definedName>
    <definedName name="TOTF">#REF!</definedName>
    <definedName name="TOTG" localSheetId="1">#REF!</definedName>
    <definedName name="TOTG">#REF!</definedName>
    <definedName name="TOTH" localSheetId="1">#REF!</definedName>
    <definedName name="TOTH">#REF!</definedName>
    <definedName name="TOTI" localSheetId="1">#REF!</definedName>
    <definedName name="TOTI">#REF!</definedName>
    <definedName name="TOTJ" localSheetId="1">#REF!</definedName>
    <definedName name="TOTJ">#REF!</definedName>
    <definedName name="TOTK" localSheetId="1">#REF!</definedName>
    <definedName name="TOTK">#REF!</definedName>
    <definedName name="TOTL" localSheetId="1">#REF!</definedName>
    <definedName name="TOTL">#REF!</definedName>
    <definedName name="TOTM" localSheetId="1">#REF!</definedName>
    <definedName name="TOTM">#REF!</definedName>
    <definedName name="TOTN" localSheetId="1">#REF!</definedName>
    <definedName name="TOTN">#REF!</definedName>
    <definedName name="TOTP" localSheetId="1">#REF!</definedName>
    <definedName name="TOTP">#REF!</definedName>
    <definedName name="TOTQ" localSheetId="1">#REF!</definedName>
    <definedName name="TOTQ">#REF!</definedName>
    <definedName name="TOTRES" localSheetId="1">#REF!</definedName>
    <definedName name="TOTRES">#REF!</definedName>
    <definedName name="TRSC" localSheetId="1">#REF!</definedName>
    <definedName name="TRSC">#REF!</definedName>
    <definedName name="ts" localSheetId="1">#REF!</definedName>
    <definedName name="ts">#REF!</definedName>
    <definedName name="TT" localSheetId="1">#REF!</definedName>
    <definedName name="TT">#REF!</definedName>
    <definedName name="ttra" localSheetId="1">#REF!</definedName>
    <definedName name="ttra">#REF!</definedName>
    <definedName name="update_high" localSheetId="1">#REF!</definedName>
    <definedName name="update_high">#REF!</definedName>
    <definedName name="update_low" localSheetId="1">#REF!</definedName>
    <definedName name="update_low">#REF!</definedName>
    <definedName name="V" localSheetId="1">#REF!</definedName>
    <definedName name="V">#REF!</definedName>
    <definedName name="VALOR">'[6]4-270.000 MÃO DE OBRA'!$H$8:$H$343</definedName>
    <definedName name="Valor_Aquisição" localSheetId="1">#REF!</definedName>
    <definedName name="Valor_Aquisição">#REF!</definedName>
    <definedName name="Valor_Diesel" localSheetId="1">#REF!</definedName>
    <definedName name="Valor_Diesel">#REF!</definedName>
    <definedName name="Valor_Residual" localSheetId="1">#REF!</definedName>
    <definedName name="Valor_Residual">#REF!</definedName>
    <definedName name="Vida_Útil" localSheetId="1">#REF!</definedName>
    <definedName name="Vida_Útil">#REF!</definedName>
    <definedName name="VOL_MASSA">#REF!</definedName>
    <definedName name="wewqw" localSheetId="1">#REF!</definedName>
    <definedName name="wewqw">#REF!</definedName>
    <definedName name="wrn.Relatório._.01." localSheetId="1" hidden="1">{#N/A,#N/A,TRUE,"Resumo de Preços"}</definedName>
    <definedName name="wrn.Relatório._.01." hidden="1">{#N/A,#N/A,TRUE,"Resumo de Preços"}</definedName>
    <definedName name="wrn.Relatório.1_.01." localSheetId="1" hidden="1">{#N/A,#N/A,TRUE,"Resumo de Preços"}</definedName>
    <definedName name="wrn.Relatório.1_.01." hidden="1">{#N/A,#N/A,TRUE,"Resumo de Preços"}</definedName>
    <definedName name="WRN.RELATORIO.2_01." localSheetId="1" hidden="1">{#N/A,#N/A,TRUE,"Resumo de Preços"}</definedName>
    <definedName name="WRN.RELATORIO.2_01." hidden="1">{#N/A,#N/A,TRUE,"Resumo de Preços"}</definedName>
    <definedName name="WW" localSheetId="1">#REF!</definedName>
    <definedName name="WW">#REF!</definedName>
    <definedName name="www" localSheetId="1">#REF!</definedName>
    <definedName name="www">#REF!</definedName>
    <definedName name="wwww" localSheetId="1">#REF!</definedName>
    <definedName name="wwww">#REF!</definedName>
    <definedName name="xapagar1">'[7]13.Comp.(Cad)'!$B$3</definedName>
    <definedName name="xapagar8">'[7]13.Comp.(Cad)'!$B$9</definedName>
    <definedName name="xApagar9">'[7]13.Comp.(Cad)'!$B$8</definedName>
    <definedName name="XapagarCatServ">#REF!</definedName>
    <definedName name="XApagarNomeServ">#REF!</definedName>
    <definedName name="XapagarUnidServ">#REF!</definedName>
    <definedName name="xx" localSheetId="1">#REF!</definedName>
    <definedName name="xx">#REF!</definedName>
    <definedName name="xxx" localSheetId="1">#REF!</definedName>
    <definedName name="xxx">#REF!</definedName>
    <definedName name="Z_3B80DBF4_56CD_41A2_8BB2_E6500AE63509_.wvu.PrintArea" localSheetId="1" hidden="1">BDI!#REF!</definedName>
    <definedName name="Z_3B80DBF4_56CD_41A2_8BB2_E6500AE63509_.wvu.Rows" localSheetId="1" hidden="1">BDI!#REF!</definedName>
    <definedName name="Z_9E98BFD7_F269_47A3_9B66_CB5560330FBB_.wvu.PrintArea" localSheetId="1" hidden="1">BDI!#REF!</definedName>
    <definedName name="Z_9E98BFD7_F269_47A3_9B66_CB5560330FBB_.wvu.Rows" localSheetId="1" hidden="1">BDI!#REF!</definedName>
    <definedName name="Z_BFA41300_6EEA_421C_8501_2FF91E442E28_.wvu.PrintArea" localSheetId="1" hidden="1">BDI!#REF!</definedName>
    <definedName name="Z_BFA41300_6EEA_421C_8501_2FF91E442E28_.wvu.Rows" localSheetId="1" hidden="1">BDI!#REF!</definedName>
    <definedName name="zsv" localSheetId="1">#REF!</definedName>
    <definedName name="zs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51" l="1"/>
  <c r="A33" i="151"/>
  <c r="A9" i="151"/>
  <c r="J134" i="9"/>
  <c r="B100" i="156"/>
  <c r="K97" i="153"/>
  <c r="L97" i="153"/>
  <c r="G42" i="153"/>
  <c r="F103" i="136"/>
  <c r="F85" i="136"/>
  <c r="G85" i="136" s="1"/>
  <c r="F90" i="156"/>
  <c r="F89" i="156"/>
  <c r="F88" i="156"/>
  <c r="F76" i="156"/>
  <c r="F75" i="156"/>
  <c r="F74" i="156"/>
  <c r="F63" i="156"/>
  <c r="F62" i="156"/>
  <c r="F61" i="156"/>
  <c r="F60" i="156"/>
  <c r="F59" i="156"/>
  <c r="F58" i="156"/>
  <c r="F46" i="156"/>
  <c r="F45" i="156"/>
  <c r="F44" i="156"/>
  <c r="F34" i="156"/>
  <c r="F33" i="156"/>
  <c r="F32" i="156"/>
  <c r="G32" i="156"/>
  <c r="I32" i="156" s="1"/>
  <c r="G33" i="156"/>
  <c r="I33" i="156" s="1"/>
  <c r="G34" i="156"/>
  <c r="I34" i="156" s="1"/>
  <c r="F22" i="156"/>
  <c r="F21" i="156"/>
  <c r="G21" i="156"/>
  <c r="I21" i="156" s="1"/>
  <c r="G22" i="156"/>
  <c r="I22" i="156" s="1"/>
  <c r="F20" i="156"/>
  <c r="G20" i="156" s="1"/>
  <c r="I20" i="156" s="1"/>
  <c r="F10" i="156"/>
  <c r="F9" i="156"/>
  <c r="F8" i="156"/>
  <c r="F82" i="155"/>
  <c r="G82" i="155" s="1"/>
  <c r="I82" i="155" s="1"/>
  <c r="F81" i="155"/>
  <c r="G81" i="155" s="1"/>
  <c r="I81" i="155" s="1"/>
  <c r="F80" i="155"/>
  <c r="G80" i="155" s="1"/>
  <c r="I80" i="155" s="1"/>
  <c r="F79" i="155"/>
  <c r="G79" i="155" s="1"/>
  <c r="I79" i="155" s="1"/>
  <c r="F78" i="155"/>
  <c r="G78" i="155" s="1"/>
  <c r="I78" i="155" s="1"/>
  <c r="F77" i="155"/>
  <c r="G77" i="155" s="1"/>
  <c r="I77" i="155" s="1"/>
  <c r="F62" i="155"/>
  <c r="G62" i="155" s="1"/>
  <c r="I62" i="155" s="1"/>
  <c r="F61" i="155"/>
  <c r="G61" i="155" s="1"/>
  <c r="I61" i="155" s="1"/>
  <c r="F60" i="155"/>
  <c r="G60" i="155" s="1"/>
  <c r="I60" i="155" s="1"/>
  <c r="F59" i="155"/>
  <c r="G59" i="155" s="1"/>
  <c r="I59" i="155" s="1"/>
  <c r="F58" i="155"/>
  <c r="G58" i="155" s="1"/>
  <c r="I58" i="155" s="1"/>
  <c r="F57" i="155"/>
  <c r="G57" i="155" s="1"/>
  <c r="I57" i="155" s="1"/>
  <c r="F44" i="155"/>
  <c r="G44" i="155" s="1"/>
  <c r="I44" i="155" s="1"/>
  <c r="F43" i="155"/>
  <c r="G43" i="155" s="1"/>
  <c r="I43" i="155" s="1"/>
  <c r="F42" i="155"/>
  <c r="G42" i="155" s="1"/>
  <c r="I42" i="155" s="1"/>
  <c r="F41" i="155"/>
  <c r="G41" i="155" s="1"/>
  <c r="I41" i="155" s="1"/>
  <c r="F40" i="155"/>
  <c r="G40" i="155" s="1"/>
  <c r="I40" i="155" s="1"/>
  <c r="F39" i="155"/>
  <c r="G39" i="155" s="1"/>
  <c r="I39" i="155" s="1"/>
  <c r="F20" i="155"/>
  <c r="G20" i="155" s="1"/>
  <c r="I20" i="155" s="1"/>
  <c r="F19" i="155"/>
  <c r="G19" i="155" s="1"/>
  <c r="I19" i="155" s="1"/>
  <c r="F18" i="155"/>
  <c r="G18" i="155" s="1"/>
  <c r="I18" i="155" s="1"/>
  <c r="F17" i="155"/>
  <c r="G17" i="155" s="1"/>
  <c r="I17" i="155" s="1"/>
  <c r="F16" i="155"/>
  <c r="G16" i="155" s="1"/>
  <c r="I16" i="155" s="1"/>
  <c r="F15" i="155"/>
  <c r="G15" i="155" s="1"/>
  <c r="I15" i="155" s="1"/>
  <c r="F61" i="154"/>
  <c r="G61" i="154" s="1"/>
  <c r="I61" i="154" s="1"/>
  <c r="F60" i="154"/>
  <c r="G60" i="154" s="1"/>
  <c r="I60" i="154" s="1"/>
  <c r="F59" i="154"/>
  <c r="G59" i="154" s="1"/>
  <c r="I59" i="154" s="1"/>
  <c r="F36" i="154"/>
  <c r="G36" i="154" s="1"/>
  <c r="I36" i="154" s="1"/>
  <c r="F35" i="154"/>
  <c r="G35" i="154" s="1"/>
  <c r="I35" i="154" s="1"/>
  <c r="F34" i="154"/>
  <c r="G34" i="154" s="1"/>
  <c r="I34" i="154" s="1"/>
  <c r="F22" i="154"/>
  <c r="G22" i="154" s="1"/>
  <c r="I22" i="154" s="1"/>
  <c r="F21" i="154"/>
  <c r="G21" i="154" s="1"/>
  <c r="I21" i="154" s="1"/>
  <c r="F20" i="154"/>
  <c r="G20" i="154" s="1"/>
  <c r="I20" i="154" s="1"/>
  <c r="F10" i="154"/>
  <c r="G10" i="154" s="1"/>
  <c r="I10" i="154" s="1"/>
  <c r="F9" i="154"/>
  <c r="G9" i="154" s="1"/>
  <c r="I9" i="154" s="1"/>
  <c r="F8" i="154"/>
  <c r="G8" i="154" s="1"/>
  <c r="I8" i="154" s="1"/>
  <c r="F49" i="154"/>
  <c r="G49" i="154" s="1"/>
  <c r="I49" i="154" s="1"/>
  <c r="F48" i="154"/>
  <c r="G48" i="154" s="1"/>
  <c r="I48" i="154" s="1"/>
  <c r="F47" i="154"/>
  <c r="G47" i="154" s="1"/>
  <c r="I47" i="154" s="1"/>
  <c r="F37" i="153"/>
  <c r="F36" i="153"/>
  <c r="G36" i="153"/>
  <c r="I36" i="153" s="1"/>
  <c r="G37" i="153"/>
  <c r="I37" i="153" s="1"/>
  <c r="F108" i="152"/>
  <c r="G108" i="152" s="1"/>
  <c r="I108" i="152" s="1"/>
  <c r="F107" i="152"/>
  <c r="G107" i="152" s="1"/>
  <c r="I107" i="152" s="1"/>
  <c r="F106" i="152"/>
  <c r="G106" i="152" s="1"/>
  <c r="I106" i="152" s="1"/>
  <c r="F105" i="152"/>
  <c r="G105" i="152" s="1"/>
  <c r="I105" i="152" s="1"/>
  <c r="F104" i="152"/>
  <c r="G104" i="152" s="1"/>
  <c r="I104" i="152" s="1"/>
  <c r="F103" i="152"/>
  <c r="G103" i="152" s="1"/>
  <c r="I103" i="152" s="1"/>
  <c r="F81" i="152"/>
  <c r="G81" i="152" s="1"/>
  <c r="I81" i="152" s="1"/>
  <c r="F80" i="152"/>
  <c r="G80" i="152" s="1"/>
  <c r="I80" i="152" s="1"/>
  <c r="F79" i="152"/>
  <c r="G79" i="152" s="1"/>
  <c r="I79" i="152" s="1"/>
  <c r="F78" i="152"/>
  <c r="G78" i="152" s="1"/>
  <c r="I78" i="152" s="1"/>
  <c r="F77" i="152"/>
  <c r="G77" i="152" s="1"/>
  <c r="I77" i="152" s="1"/>
  <c r="F76" i="152"/>
  <c r="G76" i="152" s="1"/>
  <c r="I76" i="152" s="1"/>
  <c r="F64" i="152"/>
  <c r="G64" i="152" s="1"/>
  <c r="I64" i="152" s="1"/>
  <c r="F63" i="152"/>
  <c r="G63" i="152" s="1"/>
  <c r="I63" i="152" s="1"/>
  <c r="F62" i="152"/>
  <c r="G62" i="152" s="1"/>
  <c r="I62" i="152" s="1"/>
  <c r="F61" i="152"/>
  <c r="G61" i="152" s="1"/>
  <c r="I61" i="152" s="1"/>
  <c r="I85" i="136"/>
  <c r="F60" i="152"/>
  <c r="G60" i="152" s="1"/>
  <c r="I60" i="152" s="1"/>
  <c r="F59" i="152"/>
  <c r="G59" i="152" s="1"/>
  <c r="I59" i="152" s="1"/>
  <c r="F44" i="152"/>
  <c r="G44" i="152" s="1"/>
  <c r="I44" i="152" s="1"/>
  <c r="F43" i="152"/>
  <c r="G43" i="152" s="1"/>
  <c r="I43" i="152" s="1"/>
  <c r="F42" i="152"/>
  <c r="G42" i="152" s="1"/>
  <c r="I42" i="152" s="1"/>
  <c r="F41" i="152"/>
  <c r="G41" i="152" s="1"/>
  <c r="I41" i="152" s="1"/>
  <c r="F40" i="152"/>
  <c r="G40" i="152" s="1"/>
  <c r="I40" i="152" s="1"/>
  <c r="F39" i="152"/>
  <c r="G39" i="152" s="1"/>
  <c r="I39" i="152" s="1"/>
  <c r="F20" i="152"/>
  <c r="G20" i="152" s="1"/>
  <c r="I20" i="152" s="1"/>
  <c r="F19" i="152"/>
  <c r="G19" i="152" s="1"/>
  <c r="I19" i="152" s="1"/>
  <c r="F18" i="152"/>
  <c r="G18" i="152" s="1"/>
  <c r="I18" i="152" s="1"/>
  <c r="F17" i="152"/>
  <c r="G17" i="152" s="1"/>
  <c r="I17" i="152" s="1"/>
  <c r="F16" i="152"/>
  <c r="G16" i="152" s="1"/>
  <c r="I16" i="152" s="1"/>
  <c r="F15" i="152"/>
  <c r="G15" i="152" s="1"/>
  <c r="I15" i="152" s="1"/>
  <c r="F130" i="151"/>
  <c r="G130" i="151" s="1"/>
  <c r="I130" i="151" s="1"/>
  <c r="F129" i="151"/>
  <c r="G129" i="151" s="1"/>
  <c r="I129" i="151" s="1"/>
  <c r="F128" i="151"/>
  <c r="G128" i="151" s="1"/>
  <c r="I128" i="151" s="1"/>
  <c r="F117" i="151"/>
  <c r="G117" i="151" s="1"/>
  <c r="I117" i="151" s="1"/>
  <c r="F116" i="151"/>
  <c r="G116" i="151" s="1"/>
  <c r="I116" i="151" s="1"/>
  <c r="F115" i="151"/>
  <c r="G115" i="151" s="1"/>
  <c r="I115" i="151" s="1"/>
  <c r="F114" i="151"/>
  <c r="G114" i="151" s="1"/>
  <c r="I114" i="151" s="1"/>
  <c r="F113" i="151"/>
  <c r="G113" i="151" s="1"/>
  <c r="I113" i="151" s="1"/>
  <c r="F112" i="151"/>
  <c r="G112" i="151" s="1"/>
  <c r="I112" i="151" s="1"/>
  <c r="F100" i="151"/>
  <c r="G100" i="151" s="1"/>
  <c r="I100" i="151" s="1"/>
  <c r="F99" i="151"/>
  <c r="G99" i="151" s="1"/>
  <c r="I99" i="151" s="1"/>
  <c r="F98" i="151"/>
  <c r="G98" i="151" s="1"/>
  <c r="I98" i="151" s="1"/>
  <c r="F97" i="151"/>
  <c r="G97" i="151" s="1"/>
  <c r="I97" i="151" s="1"/>
  <c r="F96" i="151"/>
  <c r="G96" i="151" s="1"/>
  <c r="I96" i="151" s="1"/>
  <c r="F95" i="151"/>
  <c r="G95" i="151" s="1"/>
  <c r="I95" i="151" s="1"/>
  <c r="F84" i="151"/>
  <c r="G84" i="151" s="1"/>
  <c r="I84" i="151" s="1"/>
  <c r="F83" i="151"/>
  <c r="G83" i="151" s="1"/>
  <c r="I83" i="151" s="1"/>
  <c r="F82" i="151"/>
  <c r="G82" i="151" s="1"/>
  <c r="I82" i="151" s="1"/>
  <c r="F81" i="151"/>
  <c r="G81" i="151" s="1"/>
  <c r="I81" i="151" s="1"/>
  <c r="F80" i="151"/>
  <c r="G80" i="151" s="1"/>
  <c r="I80" i="151" s="1"/>
  <c r="F79" i="151"/>
  <c r="G79" i="151" s="1"/>
  <c r="I79" i="151" s="1"/>
  <c r="F65" i="151"/>
  <c r="G65" i="151" s="1"/>
  <c r="I65" i="151" s="1"/>
  <c r="F64" i="151"/>
  <c r="G64" i="151" s="1"/>
  <c r="I64" i="151" s="1"/>
  <c r="F63" i="151"/>
  <c r="G63" i="151" s="1"/>
  <c r="I63" i="151" s="1"/>
  <c r="F46" i="151"/>
  <c r="G46" i="151" s="1"/>
  <c r="I46" i="151" s="1"/>
  <c r="F45" i="151"/>
  <c r="G45" i="151" s="1"/>
  <c r="I45" i="151" s="1"/>
  <c r="F44" i="151"/>
  <c r="G44" i="151" s="1"/>
  <c r="I44" i="151" s="1"/>
  <c r="F43" i="151"/>
  <c r="G43" i="151" s="1"/>
  <c r="I43" i="151" s="1"/>
  <c r="F42" i="151"/>
  <c r="G42" i="151" s="1"/>
  <c r="I42" i="151" s="1"/>
  <c r="F41" i="151"/>
  <c r="G41" i="151" s="1"/>
  <c r="I41" i="151" s="1"/>
  <c r="F22" i="151"/>
  <c r="G22" i="151" s="1"/>
  <c r="I22" i="151" s="1"/>
  <c r="F21" i="151"/>
  <c r="G21" i="151" s="1"/>
  <c r="I21" i="151" s="1"/>
  <c r="F20" i="151"/>
  <c r="G20" i="151" s="1"/>
  <c r="I20" i="151" s="1"/>
  <c r="F19" i="151"/>
  <c r="G19" i="151" s="1"/>
  <c r="I19" i="151" s="1"/>
  <c r="F18" i="151"/>
  <c r="G18" i="151" s="1"/>
  <c r="I18" i="151" s="1"/>
  <c r="F17" i="151"/>
  <c r="G17" i="151" s="1"/>
  <c r="I17" i="151" s="1"/>
  <c r="F152" i="136"/>
  <c r="G152" i="136" s="1"/>
  <c r="I152" i="136" s="1"/>
  <c r="F151" i="136"/>
  <c r="G151" i="136" s="1"/>
  <c r="I151" i="136" s="1"/>
  <c r="F150" i="136"/>
  <c r="G150" i="136" s="1"/>
  <c r="I150" i="136" s="1"/>
  <c r="F137" i="136"/>
  <c r="G137" i="136" s="1"/>
  <c r="I137" i="136" s="1"/>
  <c r="F136" i="136"/>
  <c r="G136" i="136" s="1"/>
  <c r="I136" i="136" s="1"/>
  <c r="F135" i="136"/>
  <c r="G135" i="136" s="1"/>
  <c r="I135" i="136" s="1"/>
  <c r="F134" i="136"/>
  <c r="G134" i="136" s="1"/>
  <c r="I134" i="136" s="1"/>
  <c r="F133" i="136"/>
  <c r="G133" i="136" s="1"/>
  <c r="I133" i="136" s="1"/>
  <c r="F132" i="136"/>
  <c r="G132" i="136" s="1"/>
  <c r="I132" i="136" s="1"/>
  <c r="F119" i="136"/>
  <c r="G119" i="136" s="1"/>
  <c r="I119" i="136" s="1"/>
  <c r="F118" i="136"/>
  <c r="G118" i="136" s="1"/>
  <c r="I118" i="136" s="1"/>
  <c r="F117" i="136"/>
  <c r="G117" i="136" s="1"/>
  <c r="I117" i="136" s="1"/>
  <c r="F116" i="136"/>
  <c r="G116" i="136" s="1"/>
  <c r="I116" i="136" s="1"/>
  <c r="F115" i="136"/>
  <c r="G115" i="136" s="1"/>
  <c r="I115" i="136" s="1"/>
  <c r="F114" i="136"/>
  <c r="G114" i="136" s="1"/>
  <c r="I114" i="136" s="1"/>
  <c r="F84" i="136"/>
  <c r="G84" i="136" s="1"/>
  <c r="I84" i="136" s="1"/>
  <c r="F83" i="136"/>
  <c r="G83" i="136" s="1"/>
  <c r="I83" i="136" s="1"/>
  <c r="F82" i="136"/>
  <c r="G82" i="136" s="1"/>
  <c r="I82" i="136" s="1"/>
  <c r="F81" i="136"/>
  <c r="G81" i="136" s="1"/>
  <c r="I81" i="136" s="1"/>
  <c r="F80" i="136"/>
  <c r="G80" i="136" s="1"/>
  <c r="I80" i="136" s="1"/>
  <c r="F79" i="136"/>
  <c r="G79" i="136" s="1"/>
  <c r="I79" i="136" s="1"/>
  <c r="K142" i="9"/>
  <c r="K141" i="9"/>
  <c r="F101" i="136"/>
  <c r="G101" i="136" s="1"/>
  <c r="I101" i="136" s="1"/>
  <c r="F100" i="136"/>
  <c r="G100" i="136" s="1"/>
  <c r="I100" i="136" s="1"/>
  <c r="F99" i="136"/>
  <c r="G99" i="136" s="1"/>
  <c r="I99" i="136" s="1"/>
  <c r="F98" i="136"/>
  <c r="G98" i="136" s="1"/>
  <c r="I98" i="136" s="1"/>
  <c r="F97" i="136"/>
  <c r="G97" i="136" s="1"/>
  <c r="I97" i="136" s="1"/>
  <c r="F96" i="136"/>
  <c r="G96" i="136" s="1"/>
  <c r="I96" i="136" s="1"/>
  <c r="F65" i="136"/>
  <c r="G65" i="136" s="1"/>
  <c r="I65" i="136" s="1"/>
  <c r="F64" i="136"/>
  <c r="G64" i="136" s="1"/>
  <c r="I64" i="136" s="1"/>
  <c r="F63" i="136"/>
  <c r="G63" i="136" s="1"/>
  <c r="I63" i="136" s="1"/>
  <c r="F62" i="136"/>
  <c r="G62" i="136" s="1"/>
  <c r="I62" i="136" s="1"/>
  <c r="F61" i="136"/>
  <c r="G61" i="136" s="1"/>
  <c r="I61" i="136" s="1"/>
  <c r="F60" i="136"/>
  <c r="G60" i="136" s="1"/>
  <c r="I60" i="136" s="1"/>
  <c r="F40" i="136"/>
  <c r="G40" i="136" s="1"/>
  <c r="I40" i="136" s="1"/>
  <c r="F39" i="136"/>
  <c r="G39" i="136" s="1"/>
  <c r="I39" i="136" s="1"/>
  <c r="F38" i="136"/>
  <c r="G38" i="136" s="1"/>
  <c r="I38" i="136" s="1"/>
  <c r="F37" i="136"/>
  <c r="G37" i="136" s="1"/>
  <c r="I37" i="136" s="1"/>
  <c r="F36" i="136"/>
  <c r="G36" i="136" s="1"/>
  <c r="I36" i="136" s="1"/>
  <c r="F35" i="136"/>
  <c r="G35" i="136" s="1"/>
  <c r="I35" i="136" s="1"/>
  <c r="F21" i="136"/>
  <c r="G21" i="136" s="1"/>
  <c r="I21" i="136" s="1"/>
  <c r="F19" i="136"/>
  <c r="G19" i="136" s="1"/>
  <c r="I19" i="136" s="1"/>
  <c r="F20" i="136"/>
  <c r="G20" i="136" s="1"/>
  <c r="I20" i="136" s="1"/>
  <c r="F18" i="136"/>
  <c r="G18" i="136" s="1"/>
  <c r="I18" i="136" s="1"/>
  <c r="F17" i="136"/>
  <c r="G17" i="136" s="1"/>
  <c r="I17" i="136" s="1"/>
  <c r="F16" i="136"/>
  <c r="G16" i="136" s="1"/>
  <c r="I16" i="136" s="1"/>
  <c r="F17" i="153"/>
  <c r="G17" i="153" s="1"/>
  <c r="I17" i="153" s="1"/>
  <c r="F16" i="153"/>
  <c r="G16" i="153" s="1"/>
  <c r="I16" i="153" s="1"/>
  <c r="F15" i="153"/>
  <c r="G15" i="153" s="1"/>
  <c r="I15" i="153" s="1"/>
  <c r="F14" i="153"/>
  <c r="G14" i="153" s="1"/>
  <c r="I14" i="153" s="1"/>
  <c r="F13" i="153"/>
  <c r="G13" i="153" s="1"/>
  <c r="I13" i="153" s="1"/>
  <c r="F12" i="153"/>
  <c r="G12" i="153" s="1"/>
  <c r="I12" i="153" s="1"/>
  <c r="F41" i="153"/>
  <c r="G41" i="153" s="1"/>
  <c r="I41" i="153" s="1"/>
  <c r="F40" i="153"/>
  <c r="G40" i="153" s="1"/>
  <c r="I40" i="153" s="1"/>
  <c r="F39" i="153"/>
  <c r="G39" i="153" s="1"/>
  <c r="I39" i="153" s="1"/>
  <c r="F38" i="153"/>
  <c r="G38" i="153" s="1"/>
  <c r="I38" i="153" s="1"/>
  <c r="F35" i="153"/>
  <c r="G35" i="153" s="1"/>
  <c r="I35" i="153" s="1"/>
  <c r="B35" i="153"/>
  <c r="A35" i="153"/>
  <c r="F34" i="153"/>
  <c r="G34" i="153" s="1"/>
  <c r="I34" i="153" s="1"/>
  <c r="B34" i="153"/>
  <c r="A34" i="153"/>
  <c r="A28" i="153"/>
  <c r="B4" i="153"/>
  <c r="A45" i="152"/>
  <c r="B45" i="152"/>
  <c r="F45" i="152"/>
  <c r="G45" i="152" s="1"/>
  <c r="I45" i="152" s="1"/>
  <c r="B44" i="152"/>
  <c r="A44" i="152"/>
  <c r="F80" i="153"/>
  <c r="F71" i="153"/>
  <c r="F62" i="153"/>
  <c r="F53" i="153"/>
  <c r="F19" i="153"/>
  <c r="H121" i="9"/>
  <c r="H123" i="9"/>
  <c r="H122" i="9"/>
  <c r="H120" i="9"/>
  <c r="A85" i="136"/>
  <c r="B85" i="136"/>
  <c r="B84" i="136"/>
  <c r="A84" i="136"/>
  <c r="A100" i="156"/>
  <c r="C95" i="156"/>
  <c r="C81" i="156"/>
  <c r="C67" i="156"/>
  <c r="C50" i="156"/>
  <c r="C38" i="156"/>
  <c r="C26" i="156"/>
  <c r="C14" i="156"/>
  <c r="C86" i="155"/>
  <c r="C66" i="155"/>
  <c r="C48" i="155"/>
  <c r="C24" i="155"/>
  <c r="C65" i="154"/>
  <c r="C53" i="154"/>
  <c r="C41" i="154"/>
  <c r="C26" i="154"/>
  <c r="C14" i="154"/>
  <c r="C82" i="153"/>
  <c r="C73" i="153"/>
  <c r="C64" i="153"/>
  <c r="C55" i="153"/>
  <c r="C46" i="153"/>
  <c r="C21" i="153"/>
  <c r="N97" i="153" s="1"/>
  <c r="O97" i="153" s="1"/>
  <c r="C112" i="152"/>
  <c r="C85" i="152"/>
  <c r="C68" i="152"/>
  <c r="C49" i="152"/>
  <c r="C25" i="152"/>
  <c r="C134" i="151"/>
  <c r="C121" i="151"/>
  <c r="C104" i="151"/>
  <c r="C88" i="151"/>
  <c r="C69" i="151"/>
  <c r="C50" i="151"/>
  <c r="C26" i="151"/>
  <c r="C156" i="136"/>
  <c r="C141" i="136"/>
  <c r="C123" i="136"/>
  <c r="C105" i="136"/>
  <c r="C89" i="136"/>
  <c r="C69" i="136"/>
  <c r="C44" i="136"/>
  <c r="C25" i="136"/>
  <c r="A7" i="156"/>
  <c r="B87" i="156"/>
  <c r="A87" i="156"/>
  <c r="G90" i="156"/>
  <c r="I90" i="156" s="1"/>
  <c r="G89" i="156"/>
  <c r="I89" i="156" s="1"/>
  <c r="G88" i="156"/>
  <c r="I88" i="156" s="1"/>
  <c r="F78" i="153"/>
  <c r="G78" i="153" s="1"/>
  <c r="I78" i="153" s="1"/>
  <c r="B78" i="153"/>
  <c r="A78" i="153"/>
  <c r="F69" i="153"/>
  <c r="G69" i="153"/>
  <c r="I69" i="153" s="1"/>
  <c r="A60" i="153"/>
  <c r="F60" i="153"/>
  <c r="G60" i="153" s="1"/>
  <c r="I60" i="153" s="1"/>
  <c r="B69" i="153"/>
  <c r="A69" i="153"/>
  <c r="B60" i="153"/>
  <c r="G51" i="153"/>
  <c r="I51" i="153" s="1"/>
  <c r="F51" i="153"/>
  <c r="A51" i="153"/>
  <c r="B51" i="153"/>
  <c r="B23" i="153"/>
  <c r="A13" i="151"/>
  <c r="F76" i="155"/>
  <c r="G76" i="155" s="1"/>
  <c r="I76" i="155" s="1"/>
  <c r="F38" i="155"/>
  <c r="G38" i="155" s="1"/>
  <c r="I38" i="155" s="1"/>
  <c r="F37" i="155"/>
  <c r="G37" i="155" s="1"/>
  <c r="I37" i="155" s="1"/>
  <c r="F14" i="152"/>
  <c r="G14" i="152" s="1"/>
  <c r="I14" i="152" s="1"/>
  <c r="F11" i="152"/>
  <c r="G11" i="152" s="1"/>
  <c r="I11" i="152" s="1"/>
  <c r="F36" i="155"/>
  <c r="G36" i="155" s="1"/>
  <c r="I36" i="155" s="1"/>
  <c r="F14" i="155"/>
  <c r="G14" i="155" s="1"/>
  <c r="I14" i="155" s="1"/>
  <c r="F33" i="153"/>
  <c r="G33" i="153" s="1"/>
  <c r="I33" i="153" s="1"/>
  <c r="F102" i="152"/>
  <c r="G102" i="152" s="1"/>
  <c r="I102" i="152" s="1"/>
  <c r="F38" i="152"/>
  <c r="G38" i="152" s="1"/>
  <c r="I38" i="152" s="1"/>
  <c r="F13" i="152"/>
  <c r="G13" i="152" s="1"/>
  <c r="I13" i="152" s="1"/>
  <c r="F78" i="136"/>
  <c r="G78" i="136" s="1"/>
  <c r="I78" i="136" s="1"/>
  <c r="F34" i="155"/>
  <c r="G34" i="155" s="1"/>
  <c r="I34" i="155" s="1"/>
  <c r="F12" i="155"/>
  <c r="G12" i="155" s="1"/>
  <c r="I12" i="155" s="1"/>
  <c r="F100" i="152"/>
  <c r="G100" i="152" s="1"/>
  <c r="I100" i="152" s="1"/>
  <c r="F57" i="136"/>
  <c r="G57" i="136" s="1"/>
  <c r="I57" i="136" s="1"/>
  <c r="F59" i="136"/>
  <c r="G59" i="136" s="1"/>
  <c r="I59" i="136" s="1"/>
  <c r="F35" i="155"/>
  <c r="G35" i="155" s="1"/>
  <c r="I35" i="155" s="1"/>
  <c r="F13" i="155"/>
  <c r="G13" i="155" s="1"/>
  <c r="I13" i="155" s="1"/>
  <c r="F33" i="154"/>
  <c r="G33" i="154" s="1"/>
  <c r="I33" i="154" s="1"/>
  <c r="F32" i="153"/>
  <c r="G32" i="153" s="1"/>
  <c r="I32" i="153" s="1"/>
  <c r="F11" i="153"/>
  <c r="G11" i="153" s="1"/>
  <c r="I11" i="153" s="1"/>
  <c r="F101" i="152"/>
  <c r="G101" i="152" s="1"/>
  <c r="I101" i="152" s="1"/>
  <c r="F37" i="152"/>
  <c r="G37" i="152" s="1"/>
  <c r="I37" i="152" s="1"/>
  <c r="F12" i="152"/>
  <c r="G12" i="152" s="1"/>
  <c r="I12" i="152" s="1"/>
  <c r="F77" i="136"/>
  <c r="G77" i="136" s="1"/>
  <c r="I77" i="136" s="1"/>
  <c r="F58" i="136"/>
  <c r="G58" i="136" s="1"/>
  <c r="I58" i="136" s="1"/>
  <c r="F34" i="136"/>
  <c r="G34" i="136" s="1"/>
  <c r="I34" i="136" s="1"/>
  <c r="F15" i="136"/>
  <c r="G15" i="136" s="1"/>
  <c r="I15" i="136" s="1"/>
  <c r="A15" i="136"/>
  <c r="B37" i="154"/>
  <c r="A37" i="154"/>
  <c r="B36" i="154"/>
  <c r="A36" i="154"/>
  <c r="A37" i="151"/>
  <c r="B65" i="151"/>
  <c r="A65" i="151"/>
  <c r="B64" i="151"/>
  <c r="A64" i="151"/>
  <c r="B63" i="151"/>
  <c r="A63" i="151"/>
  <c r="B62" i="151"/>
  <c r="A62" i="151"/>
  <c r="A61" i="151"/>
  <c r="A60" i="151"/>
  <c r="A59" i="151"/>
  <c r="A58" i="151"/>
  <c r="A56" i="151"/>
  <c r="A55" i="151"/>
  <c r="F55" i="151" s="1"/>
  <c r="G55" i="151" s="1"/>
  <c r="I55" i="151" s="1"/>
  <c r="B46" i="151"/>
  <c r="A46" i="151"/>
  <c r="B45" i="151"/>
  <c r="A45" i="151"/>
  <c r="B44" i="151"/>
  <c r="A44" i="151"/>
  <c r="B43" i="151"/>
  <c r="A43" i="151"/>
  <c r="B42" i="151"/>
  <c r="A42" i="151"/>
  <c r="B41" i="151"/>
  <c r="A41" i="151"/>
  <c r="B40" i="151"/>
  <c r="A40" i="151"/>
  <c r="B39" i="151"/>
  <c r="A39" i="151"/>
  <c r="A38" i="151"/>
  <c r="A36" i="151"/>
  <c r="A35" i="151"/>
  <c r="A34" i="151"/>
  <c r="A32" i="151"/>
  <c r="A31" i="151"/>
  <c r="F31" i="151" s="1"/>
  <c r="G31" i="151" s="1"/>
  <c r="I31" i="151" s="1"/>
  <c r="A14" i="151"/>
  <c r="A12" i="151"/>
  <c r="A11" i="151"/>
  <c r="A10" i="151"/>
  <c r="B22" i="151"/>
  <c r="A22" i="151"/>
  <c r="B21" i="151"/>
  <c r="A21" i="151"/>
  <c r="B20" i="151"/>
  <c r="A20" i="151"/>
  <c r="B19" i="151"/>
  <c r="A19" i="151"/>
  <c r="B18" i="151"/>
  <c r="A18" i="151"/>
  <c r="B17" i="151"/>
  <c r="A17" i="151"/>
  <c r="B16" i="151"/>
  <c r="A16" i="151"/>
  <c r="B15" i="151"/>
  <c r="A15" i="151"/>
  <c r="A7" i="151"/>
  <c r="B55" i="151" s="1"/>
  <c r="A8" i="151"/>
  <c r="B8" i="151" s="1"/>
  <c r="B14" i="151"/>
  <c r="B13" i="151"/>
  <c r="B12" i="151"/>
  <c r="B11" i="151"/>
  <c r="B10" i="151"/>
  <c r="B9" i="151"/>
  <c r="A72" i="156"/>
  <c r="G63" i="156"/>
  <c r="I63" i="156" s="1"/>
  <c r="B63" i="156"/>
  <c r="A63" i="156"/>
  <c r="G62" i="156"/>
  <c r="I62" i="156" s="1"/>
  <c r="B62" i="156"/>
  <c r="A62" i="156"/>
  <c r="G61" i="156"/>
  <c r="I61" i="156" s="1"/>
  <c r="B61" i="156"/>
  <c r="A61" i="156"/>
  <c r="G60" i="156"/>
  <c r="I60" i="156" s="1"/>
  <c r="B60" i="156"/>
  <c r="A60" i="156"/>
  <c r="G59" i="156"/>
  <c r="I59" i="156" s="1"/>
  <c r="B59" i="156"/>
  <c r="A59" i="156"/>
  <c r="G58" i="156"/>
  <c r="I58" i="156" s="1"/>
  <c r="B58" i="156"/>
  <c r="A58" i="156"/>
  <c r="B90" i="156"/>
  <c r="A90" i="156"/>
  <c r="B89" i="156"/>
  <c r="A89" i="156"/>
  <c r="B88" i="156"/>
  <c r="A88" i="156"/>
  <c r="G76" i="156"/>
  <c r="I76" i="156" s="1"/>
  <c r="B76" i="156"/>
  <c r="A76" i="156"/>
  <c r="G75" i="156"/>
  <c r="I75" i="156" s="1"/>
  <c r="B75" i="156"/>
  <c r="A75" i="156"/>
  <c r="G74" i="156"/>
  <c r="I74" i="156" s="1"/>
  <c r="B74" i="156"/>
  <c r="A74" i="156"/>
  <c r="A77" i="156"/>
  <c r="B77" i="156"/>
  <c r="A91" i="156"/>
  <c r="B91" i="156"/>
  <c r="G46" i="156"/>
  <c r="I46" i="156" s="1"/>
  <c r="B46" i="156"/>
  <c r="A46" i="156"/>
  <c r="G45" i="156"/>
  <c r="I45" i="156" s="1"/>
  <c r="B45" i="156"/>
  <c r="A45" i="156"/>
  <c r="G44" i="156"/>
  <c r="I44" i="156" s="1"/>
  <c r="B44" i="156"/>
  <c r="A44" i="156"/>
  <c r="B34" i="156"/>
  <c r="A34" i="156"/>
  <c r="B33" i="156"/>
  <c r="A33" i="156"/>
  <c r="B32" i="156"/>
  <c r="A32" i="156"/>
  <c r="A31" i="156"/>
  <c r="B22" i="156"/>
  <c r="A22" i="156"/>
  <c r="B21" i="156"/>
  <c r="A21" i="156"/>
  <c r="B20" i="156"/>
  <c r="A20" i="156"/>
  <c r="G10" i="156"/>
  <c r="I10" i="156" s="1"/>
  <c r="B10" i="156"/>
  <c r="A10" i="156"/>
  <c r="G9" i="156"/>
  <c r="I9" i="156" s="1"/>
  <c r="B9" i="156"/>
  <c r="A9" i="156"/>
  <c r="G8" i="156"/>
  <c r="I8" i="156" s="1"/>
  <c r="B8" i="156"/>
  <c r="A8" i="156"/>
  <c r="A78" i="151"/>
  <c r="A77" i="151"/>
  <c r="A76" i="151"/>
  <c r="A74" i="151"/>
  <c r="B42" i="153"/>
  <c r="A42" i="153"/>
  <c r="B41" i="153"/>
  <c r="A41" i="153"/>
  <c r="A27" i="153"/>
  <c r="A26" i="153"/>
  <c r="A29" i="153"/>
  <c r="B27" i="153"/>
  <c r="B26" i="153"/>
  <c r="B82" i="155"/>
  <c r="A82" i="155"/>
  <c r="B81" i="155"/>
  <c r="A81" i="155"/>
  <c r="B80" i="155"/>
  <c r="A80" i="155"/>
  <c r="B79" i="155"/>
  <c r="A79" i="155"/>
  <c r="B78" i="155"/>
  <c r="A78" i="155"/>
  <c r="B77" i="155"/>
  <c r="A77" i="155"/>
  <c r="B62" i="155"/>
  <c r="A62" i="155"/>
  <c r="B61" i="155"/>
  <c r="A61" i="155"/>
  <c r="B60" i="155"/>
  <c r="A60" i="155"/>
  <c r="B59" i="155"/>
  <c r="A59" i="155"/>
  <c r="B58" i="155"/>
  <c r="A58" i="155"/>
  <c r="B57" i="155"/>
  <c r="A57" i="155"/>
  <c r="A53" i="155"/>
  <c r="B21" i="152"/>
  <c r="A21" i="152"/>
  <c r="B20" i="152"/>
  <c r="A20" i="152"/>
  <c r="A83" i="151"/>
  <c r="A82" i="151"/>
  <c r="A81" i="151"/>
  <c r="A80" i="151"/>
  <c r="A79" i="151"/>
  <c r="B82" i="151"/>
  <c r="B80" i="151"/>
  <c r="B84" i="151"/>
  <c r="B83" i="151"/>
  <c r="B44" i="155"/>
  <c r="A44" i="155"/>
  <c r="B43" i="155"/>
  <c r="A43" i="155"/>
  <c r="B42" i="155"/>
  <c r="A42" i="155"/>
  <c r="B41" i="155"/>
  <c r="A41" i="155"/>
  <c r="B40" i="155"/>
  <c r="A40" i="155"/>
  <c r="B39" i="155"/>
  <c r="A39" i="155"/>
  <c r="B20" i="155"/>
  <c r="A20" i="155"/>
  <c r="B19" i="155"/>
  <c r="A19" i="155"/>
  <c r="B18" i="155"/>
  <c r="A18" i="155"/>
  <c r="B17" i="155"/>
  <c r="A17" i="155"/>
  <c r="B16" i="155"/>
  <c r="A16" i="155"/>
  <c r="B15" i="155"/>
  <c r="A15" i="155"/>
  <c r="I2" i="155"/>
  <c r="B2" i="155"/>
  <c r="A2" i="155"/>
  <c r="L89" i="155" s="1"/>
  <c r="A58" i="154"/>
  <c r="A46" i="154"/>
  <c r="B61" i="154"/>
  <c r="A61" i="154"/>
  <c r="B60" i="154"/>
  <c r="A60" i="154"/>
  <c r="B59" i="154"/>
  <c r="A59" i="154"/>
  <c r="B49" i="154"/>
  <c r="A49" i="154"/>
  <c r="B48" i="154"/>
  <c r="A48" i="154"/>
  <c r="B47" i="154"/>
  <c r="A47" i="154"/>
  <c r="B35" i="154"/>
  <c r="A35" i="154"/>
  <c r="B34" i="154"/>
  <c r="A34" i="154"/>
  <c r="A31" i="154"/>
  <c r="A19" i="154"/>
  <c r="B22" i="154"/>
  <c r="A22" i="154"/>
  <c r="B21" i="154"/>
  <c r="A21" i="154"/>
  <c r="B20" i="154"/>
  <c r="A20" i="154"/>
  <c r="B10" i="154"/>
  <c r="A10" i="154"/>
  <c r="B9" i="154"/>
  <c r="A9" i="154"/>
  <c r="B8" i="154"/>
  <c r="A8" i="154"/>
  <c r="A7" i="154"/>
  <c r="B40" i="153"/>
  <c r="A40" i="153"/>
  <c r="B39" i="153"/>
  <c r="A39" i="153"/>
  <c r="B38" i="153"/>
  <c r="A38" i="153"/>
  <c r="B37" i="153"/>
  <c r="A37" i="153"/>
  <c r="B36" i="153"/>
  <c r="A36" i="153"/>
  <c r="B17" i="153"/>
  <c r="A17" i="153"/>
  <c r="B16" i="153"/>
  <c r="A16" i="153"/>
  <c r="B15" i="153"/>
  <c r="A15" i="153"/>
  <c r="B14" i="153"/>
  <c r="A14" i="153"/>
  <c r="B13" i="153"/>
  <c r="A13" i="153"/>
  <c r="B12" i="153"/>
  <c r="A12" i="153"/>
  <c r="B108" i="152"/>
  <c r="A108" i="152"/>
  <c r="B107" i="152"/>
  <c r="A107" i="152"/>
  <c r="B106" i="152"/>
  <c r="A106" i="152"/>
  <c r="B105" i="152"/>
  <c r="A105" i="152"/>
  <c r="B104" i="152"/>
  <c r="A104" i="152"/>
  <c r="B103" i="152"/>
  <c r="A103" i="152"/>
  <c r="B81" i="152"/>
  <c r="A81" i="152"/>
  <c r="B80" i="152"/>
  <c r="A80" i="152"/>
  <c r="B79" i="152"/>
  <c r="A79" i="152"/>
  <c r="B78" i="152"/>
  <c r="A78" i="152"/>
  <c r="B77" i="152"/>
  <c r="A77" i="152"/>
  <c r="B76" i="152"/>
  <c r="A76" i="152"/>
  <c r="B75" i="152"/>
  <c r="A75" i="152"/>
  <c r="B64" i="152"/>
  <c r="A64" i="152"/>
  <c r="B63" i="152"/>
  <c r="A63" i="152"/>
  <c r="B62" i="152"/>
  <c r="A62" i="152"/>
  <c r="B61" i="152"/>
  <c r="A61" i="152"/>
  <c r="B60" i="152"/>
  <c r="A60" i="152"/>
  <c r="B59" i="152"/>
  <c r="A59" i="152"/>
  <c r="B58" i="152"/>
  <c r="A58" i="152"/>
  <c r="B43" i="152"/>
  <c r="A43" i="152"/>
  <c r="B42" i="152"/>
  <c r="A42" i="152"/>
  <c r="B41" i="152"/>
  <c r="A41" i="152"/>
  <c r="B40" i="152"/>
  <c r="A40" i="152"/>
  <c r="B39" i="152"/>
  <c r="A39" i="152"/>
  <c r="B19" i="152"/>
  <c r="A19" i="152"/>
  <c r="B18" i="152"/>
  <c r="A18" i="152"/>
  <c r="B17" i="152"/>
  <c r="A17" i="152"/>
  <c r="B16" i="152"/>
  <c r="A16" i="152"/>
  <c r="B15" i="152"/>
  <c r="A15" i="152"/>
  <c r="B130" i="151"/>
  <c r="A130" i="151"/>
  <c r="B129" i="151"/>
  <c r="A129" i="151"/>
  <c r="B128" i="151"/>
  <c r="A128" i="151"/>
  <c r="A113" i="151"/>
  <c r="B113" i="151"/>
  <c r="A115" i="151"/>
  <c r="B115" i="151"/>
  <c r="A117" i="151"/>
  <c r="B117" i="151"/>
  <c r="A127" i="151"/>
  <c r="B116" i="151"/>
  <c r="A116" i="151"/>
  <c r="B114" i="151"/>
  <c r="A114" i="151"/>
  <c r="B112" i="151"/>
  <c r="A112" i="151"/>
  <c r="A111" i="151"/>
  <c r="B100" i="151"/>
  <c r="A100" i="151"/>
  <c r="B99" i="151"/>
  <c r="A99" i="151"/>
  <c r="B98" i="151"/>
  <c r="A98" i="151"/>
  <c r="B97" i="151"/>
  <c r="A97" i="151"/>
  <c r="B96" i="151"/>
  <c r="A96" i="151"/>
  <c r="B95" i="151"/>
  <c r="A95" i="151"/>
  <c r="A94" i="151"/>
  <c r="A84" i="151"/>
  <c r="B81" i="151"/>
  <c r="B79" i="151"/>
  <c r="B152" i="136"/>
  <c r="A152" i="136"/>
  <c r="B151" i="136"/>
  <c r="A151" i="136"/>
  <c r="B150" i="136"/>
  <c r="A150" i="136"/>
  <c r="A149" i="136"/>
  <c r="B137" i="136"/>
  <c r="A137" i="136"/>
  <c r="B136" i="136"/>
  <c r="A136" i="136"/>
  <c r="B135" i="136"/>
  <c r="A135" i="136"/>
  <c r="B134" i="136"/>
  <c r="A134" i="136"/>
  <c r="B133" i="136"/>
  <c r="A133" i="136"/>
  <c r="B132" i="136"/>
  <c r="A132" i="136"/>
  <c r="B131" i="136"/>
  <c r="A131" i="136"/>
  <c r="A114" i="136"/>
  <c r="A96" i="136"/>
  <c r="B119" i="136"/>
  <c r="A119" i="136"/>
  <c r="B118" i="136"/>
  <c r="A118" i="136"/>
  <c r="B117" i="136"/>
  <c r="A117" i="136"/>
  <c r="B116" i="136"/>
  <c r="A116" i="136"/>
  <c r="B115" i="136"/>
  <c r="A115" i="136"/>
  <c r="B114" i="136"/>
  <c r="B101" i="136"/>
  <c r="A101" i="136"/>
  <c r="B100" i="136"/>
  <c r="A100" i="136"/>
  <c r="B99" i="136"/>
  <c r="A99" i="136"/>
  <c r="B98" i="136"/>
  <c r="A98" i="136"/>
  <c r="B97" i="136"/>
  <c r="A97" i="136"/>
  <c r="B96" i="136"/>
  <c r="A95" i="136"/>
  <c r="B83" i="136"/>
  <c r="A83" i="136"/>
  <c r="B82" i="136"/>
  <c r="A82" i="136"/>
  <c r="B81" i="136"/>
  <c r="A81" i="136"/>
  <c r="B80" i="136"/>
  <c r="A80" i="136"/>
  <c r="B79" i="136"/>
  <c r="A79" i="136"/>
  <c r="B65" i="136"/>
  <c r="A65" i="136"/>
  <c r="B64" i="136"/>
  <c r="A64" i="136"/>
  <c r="B63" i="136"/>
  <c r="A63" i="136"/>
  <c r="B62" i="136"/>
  <c r="A62" i="136"/>
  <c r="B61" i="136"/>
  <c r="A61" i="136"/>
  <c r="B60" i="136"/>
  <c r="A60" i="136"/>
  <c r="B40" i="136"/>
  <c r="A40" i="136"/>
  <c r="B39" i="136"/>
  <c r="A39" i="136"/>
  <c r="B38" i="136"/>
  <c r="A38" i="136"/>
  <c r="B37" i="136"/>
  <c r="A37" i="136"/>
  <c r="B36" i="136"/>
  <c r="A36" i="136"/>
  <c r="B35" i="136"/>
  <c r="A35" i="136"/>
  <c r="B78" i="136"/>
  <c r="A78" i="136"/>
  <c r="B59" i="136"/>
  <c r="A59" i="136"/>
  <c r="B34" i="136"/>
  <c r="A34" i="136"/>
  <c r="A8" i="136"/>
  <c r="B14" i="136"/>
  <c r="A14" i="136"/>
  <c r="B13" i="136"/>
  <c r="A13" i="136"/>
  <c r="A21" i="136"/>
  <c r="A20" i="136"/>
  <c r="A19" i="136"/>
  <c r="A18" i="136"/>
  <c r="A17" i="136"/>
  <c r="A16" i="136"/>
  <c r="B21" i="136"/>
  <c r="B20" i="136"/>
  <c r="B19" i="136"/>
  <c r="B18" i="136"/>
  <c r="B17" i="136"/>
  <c r="B16" i="136"/>
  <c r="B73" i="156"/>
  <c r="A73" i="156"/>
  <c r="F28" i="153" l="1"/>
  <c r="G28" i="153" s="1"/>
  <c r="I28" i="153" s="1"/>
  <c r="B28" i="153"/>
  <c r="F56" i="151"/>
  <c r="G56" i="151" s="1"/>
  <c r="I56" i="151" s="1"/>
  <c r="B56" i="151"/>
  <c r="F57" i="151"/>
  <c r="G57" i="151" s="1"/>
  <c r="I57" i="151" s="1"/>
  <c r="B57" i="151"/>
  <c r="F58" i="151"/>
  <c r="G58" i="151" s="1"/>
  <c r="I58" i="151" s="1"/>
  <c r="B58" i="151"/>
  <c r="F59" i="151"/>
  <c r="G59" i="151" s="1"/>
  <c r="I59" i="151" s="1"/>
  <c r="B59" i="151"/>
  <c r="F60" i="151"/>
  <c r="G60" i="151" s="1"/>
  <c r="I60" i="151" s="1"/>
  <c r="B60" i="151"/>
  <c r="F61" i="151"/>
  <c r="G61" i="151" s="1"/>
  <c r="I61" i="151" s="1"/>
  <c r="B61" i="151"/>
  <c r="B7" i="151"/>
  <c r="B31" i="151"/>
  <c r="F32" i="151"/>
  <c r="G32" i="151" s="1"/>
  <c r="I32" i="151" s="1"/>
  <c r="B32" i="151"/>
  <c r="F33" i="151"/>
  <c r="G33" i="151" s="1"/>
  <c r="I33" i="151" s="1"/>
  <c r="B33" i="151"/>
  <c r="F34" i="151"/>
  <c r="G34" i="151" s="1"/>
  <c r="I34" i="151" s="1"/>
  <c r="B34" i="151"/>
  <c r="F35" i="151"/>
  <c r="G35" i="151" s="1"/>
  <c r="I35" i="151" s="1"/>
  <c r="B35" i="151"/>
  <c r="F36" i="151"/>
  <c r="G36" i="151" s="1"/>
  <c r="I36" i="151" s="1"/>
  <c r="B36" i="151"/>
  <c r="F37" i="151"/>
  <c r="G37" i="151" s="1"/>
  <c r="I37" i="151" s="1"/>
  <c r="B37" i="151"/>
  <c r="F38" i="151"/>
  <c r="G38" i="151" s="1"/>
  <c r="I38" i="151" s="1"/>
  <c r="B38" i="151"/>
  <c r="F31" i="156"/>
  <c r="G31" i="156" s="1"/>
  <c r="I31" i="156" s="1"/>
  <c r="B31" i="156"/>
  <c r="F7" i="156"/>
  <c r="G7" i="156" s="1"/>
  <c r="I7" i="156" s="1"/>
  <c r="B7" i="156"/>
  <c r="F29" i="153"/>
  <c r="G29" i="153" s="1"/>
  <c r="I29" i="153" s="1"/>
  <c r="B29" i="153"/>
  <c r="F127" i="151"/>
  <c r="G127" i="151" s="1"/>
  <c r="I127" i="151" s="1"/>
  <c r="B127" i="151"/>
  <c r="F111" i="151"/>
  <c r="G111" i="151" s="1"/>
  <c r="I111" i="151" s="1"/>
  <c r="B111" i="151"/>
  <c r="F94" i="151"/>
  <c r="G94" i="151" s="1"/>
  <c r="I94" i="151" s="1"/>
  <c r="B94" i="151"/>
  <c r="F77" i="151"/>
  <c r="G77" i="151" s="1"/>
  <c r="I77" i="151" s="1"/>
  <c r="B77" i="151"/>
  <c r="F78" i="151"/>
  <c r="G78" i="151" s="1"/>
  <c r="I78" i="151" s="1"/>
  <c r="B78" i="151"/>
  <c r="F149" i="136"/>
  <c r="G149" i="136" s="1"/>
  <c r="I149" i="136" s="1"/>
  <c r="B149" i="136"/>
  <c r="F95" i="136"/>
  <c r="G95" i="136" s="1"/>
  <c r="I95" i="136" s="1"/>
  <c r="B95" i="136"/>
  <c r="F102" i="156"/>
  <c r="F93" i="156"/>
  <c r="F79" i="156"/>
  <c r="F65" i="156"/>
  <c r="F48" i="156"/>
  <c r="F36" i="156"/>
  <c r="F24" i="156"/>
  <c r="F12" i="156"/>
  <c r="N93" i="155"/>
  <c r="N92" i="155"/>
  <c r="N91" i="155"/>
  <c r="N90" i="155"/>
  <c r="N94" i="155" s="1"/>
  <c r="F84" i="155"/>
  <c r="F64" i="155"/>
  <c r="F46" i="155"/>
  <c r="F22" i="155"/>
  <c r="N72" i="154"/>
  <c r="N71" i="154"/>
  <c r="N70" i="154"/>
  <c r="N69" i="154"/>
  <c r="N73" i="154"/>
  <c r="F63" i="154"/>
  <c r="F51" i="154"/>
  <c r="F39" i="154"/>
  <c r="F24" i="154"/>
  <c r="F12" i="154"/>
  <c r="N91" i="153"/>
  <c r="F39" i="59" s="1"/>
  <c r="N90" i="153"/>
  <c r="F38" i="59" s="1"/>
  <c r="N89" i="153"/>
  <c r="F37" i="59" s="1"/>
  <c r="N88" i="153"/>
  <c r="F36" i="59" s="1"/>
  <c r="N87" i="153"/>
  <c r="N86" i="153"/>
  <c r="F34" i="59" s="1"/>
  <c r="F44" i="153"/>
  <c r="F110" i="152"/>
  <c r="F83" i="152"/>
  <c r="F66" i="152"/>
  <c r="F47" i="152"/>
  <c r="F23" i="152"/>
  <c r="N167" i="136"/>
  <c r="N166" i="136"/>
  <c r="N165" i="136"/>
  <c r="N164" i="136"/>
  <c r="N163" i="136"/>
  <c r="N162" i="136"/>
  <c r="N161" i="136"/>
  <c r="N160" i="136"/>
  <c r="F8" i="59" s="1"/>
  <c r="F132" i="151"/>
  <c r="F119" i="151"/>
  <c r="F102" i="151"/>
  <c r="F86" i="151"/>
  <c r="F67" i="151"/>
  <c r="F48" i="151"/>
  <c r="F24" i="151"/>
  <c r="F154" i="136"/>
  <c r="F139" i="136"/>
  <c r="F121" i="136"/>
  <c r="F87" i="136"/>
  <c r="F67" i="136"/>
  <c r="F42" i="136"/>
  <c r="F23" i="136"/>
  <c r="I23" i="153"/>
  <c r="K87" i="153" s="1"/>
  <c r="A23" i="153"/>
  <c r="L87" i="153" s="1"/>
  <c r="B33" i="153"/>
  <c r="A33" i="153"/>
  <c r="B32" i="153"/>
  <c r="A32" i="153"/>
  <c r="B31" i="153"/>
  <c r="A31" i="153"/>
  <c r="A30" i="153"/>
  <c r="B30" i="153" s="1"/>
  <c r="F27" i="153"/>
  <c r="G27" i="153" s="1"/>
  <c r="I27" i="153" s="1"/>
  <c r="F26" i="153"/>
  <c r="G26" i="153" s="1"/>
  <c r="I26" i="153" s="1"/>
  <c r="I75" i="153"/>
  <c r="K91" i="153" s="1"/>
  <c r="B75" i="153"/>
  <c r="A75" i="153"/>
  <c r="L91" i="153" s="1"/>
  <c r="I66" i="153"/>
  <c r="K90" i="153" s="1"/>
  <c r="B66" i="153"/>
  <c r="A66" i="153"/>
  <c r="L90" i="153" s="1"/>
  <c r="I57" i="153"/>
  <c r="K89" i="153" s="1"/>
  <c r="B57" i="153"/>
  <c r="A57" i="153"/>
  <c r="L89" i="153" s="1"/>
  <c r="I48" i="153"/>
  <c r="K88" i="153" s="1"/>
  <c r="B48" i="153"/>
  <c r="I4" i="153"/>
  <c r="K86" i="153" s="1"/>
  <c r="A4" i="153"/>
  <c r="L86" i="153" s="1"/>
  <c r="I2" i="153"/>
  <c r="B2" i="153"/>
  <c r="A2" i="153"/>
  <c r="L85" i="153" s="1"/>
  <c r="A48" i="153"/>
  <c r="L88" i="153" s="1"/>
  <c r="N144" i="151"/>
  <c r="F24" i="59" s="1"/>
  <c r="N143" i="151"/>
  <c r="F23" i="59" s="1"/>
  <c r="N142" i="151"/>
  <c r="F22" i="59" s="1"/>
  <c r="N141" i="151"/>
  <c r="F21" i="59" s="1"/>
  <c r="N140" i="151"/>
  <c r="F20" i="59" s="1"/>
  <c r="N139" i="151"/>
  <c r="F19" i="59" s="1"/>
  <c r="N138" i="151"/>
  <c r="I52" i="151"/>
  <c r="K140" i="151" s="1"/>
  <c r="I28" i="151"/>
  <c r="K139" i="151" s="1"/>
  <c r="A52" i="151"/>
  <c r="L140" i="151" s="1"/>
  <c r="B52" i="151"/>
  <c r="B28" i="151"/>
  <c r="A28" i="151"/>
  <c r="L139" i="151" s="1"/>
  <c r="B2" i="151"/>
  <c r="A2" i="151"/>
  <c r="L137" i="151" s="1"/>
  <c r="I2" i="151"/>
  <c r="I4" i="151"/>
  <c r="K138" i="151" s="1"/>
  <c r="A4" i="151"/>
  <c r="L138" i="151" s="1"/>
  <c r="N74" i="154" l="1"/>
  <c r="N145" i="151"/>
  <c r="F35" i="59"/>
  <c r="F9" i="59"/>
  <c r="F10" i="59"/>
  <c r="F11" i="59"/>
  <c r="N92" i="153"/>
  <c r="F30" i="153"/>
  <c r="G30" i="153" s="1"/>
  <c r="I30" i="153" s="1"/>
  <c r="A11" i="136"/>
  <c r="A10" i="136"/>
  <c r="B10" i="136" s="1"/>
  <c r="A9" i="136"/>
  <c r="A7" i="136"/>
  <c r="B7" i="136" s="1"/>
  <c r="A74" i="136" l="1"/>
  <c r="A53" i="136"/>
  <c r="A52" i="136"/>
  <c r="A51" i="136"/>
  <c r="A50" i="136"/>
  <c r="A49" i="136"/>
  <c r="A31" i="136"/>
  <c r="A30" i="136"/>
  <c r="B15" i="136" l="1"/>
  <c r="B36" i="155" l="1"/>
  <c r="A36" i="155"/>
  <c r="B35" i="155"/>
  <c r="A35" i="155"/>
  <c r="B34" i="155"/>
  <c r="A34" i="155"/>
  <c r="B33" i="155"/>
  <c r="A33" i="155"/>
  <c r="A32" i="155"/>
  <c r="B32" i="155" s="1"/>
  <c r="A31" i="155"/>
  <c r="B31" i="155" s="1"/>
  <c r="A30" i="155"/>
  <c r="B30" i="155" s="1"/>
  <c r="A29" i="155"/>
  <c r="B29" i="155" s="1"/>
  <c r="B14" i="155"/>
  <c r="B13" i="155"/>
  <c r="B12" i="155"/>
  <c r="B11" i="155"/>
  <c r="A14" i="155"/>
  <c r="A13" i="155"/>
  <c r="A12" i="155"/>
  <c r="A11" i="155"/>
  <c r="A10" i="155"/>
  <c r="A9" i="155"/>
  <c r="A8" i="155"/>
  <c r="A7" i="155"/>
  <c r="B33" i="154"/>
  <c r="B32" i="154"/>
  <c r="A33" i="154"/>
  <c r="A32" i="154"/>
  <c r="B11" i="153"/>
  <c r="B10" i="153"/>
  <c r="A11" i="153"/>
  <c r="A10" i="153"/>
  <c r="A9" i="153"/>
  <c r="A8" i="153"/>
  <c r="A7" i="153"/>
  <c r="B102" i="152"/>
  <c r="B101" i="152"/>
  <c r="B100" i="152"/>
  <c r="B99" i="152"/>
  <c r="A102" i="152"/>
  <c r="A101" i="152"/>
  <c r="A100" i="152"/>
  <c r="A99" i="152"/>
  <c r="A98" i="152"/>
  <c r="A97" i="152"/>
  <c r="A96" i="152"/>
  <c r="A95" i="152"/>
  <c r="A94" i="152"/>
  <c r="A93" i="152"/>
  <c r="A92" i="152"/>
  <c r="A91" i="152"/>
  <c r="A90" i="152"/>
  <c r="A74" i="152"/>
  <c r="A73" i="152"/>
  <c r="A57" i="152"/>
  <c r="A56" i="152"/>
  <c r="A55" i="152"/>
  <c r="A54" i="152"/>
  <c r="B38" i="152"/>
  <c r="B37" i="152"/>
  <c r="B36" i="152"/>
  <c r="A38" i="152"/>
  <c r="A37" i="152"/>
  <c r="A36" i="152"/>
  <c r="A35" i="152"/>
  <c r="A34" i="152"/>
  <c r="A33" i="152"/>
  <c r="A32" i="152"/>
  <c r="B14" i="152"/>
  <c r="B13" i="152"/>
  <c r="B12" i="152"/>
  <c r="B11" i="152"/>
  <c r="A14" i="152"/>
  <c r="A13" i="152"/>
  <c r="A12" i="152"/>
  <c r="A11" i="152"/>
  <c r="A9" i="152"/>
  <c r="A8" i="152"/>
  <c r="A7" i="152"/>
  <c r="A126" i="151"/>
  <c r="A110" i="151"/>
  <c r="A109" i="151"/>
  <c r="A93" i="151"/>
  <c r="A75" i="151"/>
  <c r="A130" i="136" l="1"/>
  <c r="F130" i="136" s="1"/>
  <c r="G130" i="136" s="1"/>
  <c r="I130" i="136" s="1"/>
  <c r="B113" i="136"/>
  <c r="A113" i="136"/>
  <c r="A112" i="136"/>
  <c r="F112" i="136" s="1"/>
  <c r="G112" i="136" s="1"/>
  <c r="I112" i="136" s="1"/>
  <c r="A148" i="136"/>
  <c r="A147" i="136"/>
  <c r="A146" i="136"/>
  <c r="A129" i="136"/>
  <c r="A128" i="136"/>
  <c r="A111" i="136"/>
  <c r="A110" i="136"/>
  <c r="A94" i="136"/>
  <c r="B77" i="136"/>
  <c r="A77" i="136"/>
  <c r="B76" i="136"/>
  <c r="A76" i="136"/>
  <c r="B58" i="136"/>
  <c r="A58" i="136"/>
  <c r="B57" i="136"/>
  <c r="A57" i="136"/>
  <c r="B56" i="136"/>
  <c r="A56" i="136"/>
  <c r="A55" i="136"/>
  <c r="B55" i="136" s="1"/>
  <c r="A54" i="136"/>
  <c r="B54" i="136" s="1"/>
  <c r="B33" i="136"/>
  <c r="A33" i="136"/>
  <c r="A32" i="136"/>
  <c r="B32" i="136" s="1"/>
  <c r="B10" i="152"/>
  <c r="A10" i="152"/>
  <c r="A12" i="136"/>
  <c r="B12" i="136" s="1"/>
  <c r="N115" i="156"/>
  <c r="N114" i="156"/>
  <c r="F61" i="59" s="1"/>
  <c r="N113" i="156"/>
  <c r="F60" i="59" s="1"/>
  <c r="N109" i="156"/>
  <c r="N108" i="156"/>
  <c r="F55" i="59" l="1"/>
  <c r="F56" i="59"/>
  <c r="F62" i="59"/>
  <c r="B130" i="136"/>
  <c r="B112" i="136"/>
  <c r="F55" i="136"/>
  <c r="G55" i="136" s="1"/>
  <c r="I55" i="136" s="1"/>
  <c r="F32" i="136"/>
  <c r="G32" i="136" s="1"/>
  <c r="I32" i="136" s="1"/>
  <c r="F54" i="136"/>
  <c r="G54" i="136" s="1"/>
  <c r="I54" i="136" s="1"/>
  <c r="F12" i="136"/>
  <c r="G12" i="136" s="1"/>
  <c r="I12" i="136" s="1"/>
  <c r="I97" i="156"/>
  <c r="K115" i="156" s="1"/>
  <c r="B97" i="156"/>
  <c r="A97" i="156"/>
  <c r="L115" i="156" s="1"/>
  <c r="I83" i="156"/>
  <c r="K114" i="156" s="1"/>
  <c r="B83" i="156"/>
  <c r="A83" i="156"/>
  <c r="L114" i="156" s="1"/>
  <c r="A86" i="156"/>
  <c r="F86" i="156" s="1"/>
  <c r="G86" i="156" s="1"/>
  <c r="I86" i="156" s="1"/>
  <c r="B72" i="156"/>
  <c r="I69" i="156"/>
  <c r="K113" i="156" s="1"/>
  <c r="B69" i="156"/>
  <c r="A69" i="156"/>
  <c r="L113" i="156" s="1"/>
  <c r="A56" i="156"/>
  <c r="F56" i="156" s="1"/>
  <c r="G56" i="156" s="1"/>
  <c r="I56" i="156" s="1"/>
  <c r="A57" i="156"/>
  <c r="B57" i="156" s="1"/>
  <c r="A55" i="156"/>
  <c r="F55" i="156" s="1"/>
  <c r="G55" i="156" s="1"/>
  <c r="I55" i="156" s="1"/>
  <c r="I52" i="156"/>
  <c r="K112" i="156" s="1"/>
  <c r="B52" i="156"/>
  <c r="A52" i="156"/>
  <c r="L112" i="156" s="1"/>
  <c r="A43" i="156"/>
  <c r="F43" i="156" s="1"/>
  <c r="G43" i="156" s="1"/>
  <c r="I43" i="156" s="1"/>
  <c r="I40" i="156"/>
  <c r="K111" i="156" s="1"/>
  <c r="B40" i="156"/>
  <c r="A40" i="156"/>
  <c r="L111" i="156" s="1"/>
  <c r="I28" i="156"/>
  <c r="K110" i="156" s="1"/>
  <c r="B28" i="156"/>
  <c r="A28" i="156"/>
  <c r="L110" i="156" s="1"/>
  <c r="A19" i="156"/>
  <c r="B19" i="156" s="1"/>
  <c r="I16" i="156"/>
  <c r="K109" i="156" s="1"/>
  <c r="B16" i="156"/>
  <c r="A16" i="156"/>
  <c r="L109" i="156" s="1"/>
  <c r="I4" i="156"/>
  <c r="K108" i="156" s="1"/>
  <c r="B4" i="156"/>
  <c r="A4" i="156"/>
  <c r="L108" i="156" s="1"/>
  <c r="I2" i="156"/>
  <c r="B2" i="156"/>
  <c r="A2" i="156"/>
  <c r="L107" i="156" s="1"/>
  <c r="N112" i="156"/>
  <c r="N111" i="156"/>
  <c r="F58" i="59" s="1"/>
  <c r="N110" i="156"/>
  <c r="B38" i="155"/>
  <c r="A38" i="155"/>
  <c r="B76" i="155"/>
  <c r="A76" i="155"/>
  <c r="A72" i="155"/>
  <c r="F72" i="155" s="1"/>
  <c r="G72" i="155" s="1"/>
  <c r="I72" i="155" s="1"/>
  <c r="B75" i="155"/>
  <c r="A75" i="155"/>
  <c r="A74" i="155"/>
  <c r="F74" i="155" s="1"/>
  <c r="G74" i="155" s="1"/>
  <c r="I74" i="155" s="1"/>
  <c r="A73" i="155"/>
  <c r="B73" i="155" s="1"/>
  <c r="A55" i="155"/>
  <c r="F55" i="155" s="1"/>
  <c r="G55" i="155" s="1"/>
  <c r="I55" i="155" s="1"/>
  <c r="A54" i="155"/>
  <c r="F54" i="155" s="1"/>
  <c r="G54" i="155" s="1"/>
  <c r="I54" i="155" s="1"/>
  <c r="I68" i="155"/>
  <c r="K93" i="155" s="1"/>
  <c r="B68" i="155"/>
  <c r="A68" i="155"/>
  <c r="L93" i="155" s="1"/>
  <c r="B37" i="155"/>
  <c r="A37" i="155"/>
  <c r="B56" i="155"/>
  <c r="A56" i="155"/>
  <c r="I50" i="155"/>
  <c r="K92" i="155" s="1"/>
  <c r="B50" i="155"/>
  <c r="A50" i="155"/>
  <c r="L92" i="155" s="1"/>
  <c r="F31" i="155"/>
  <c r="G31" i="155" s="1"/>
  <c r="I31" i="155" s="1"/>
  <c r="F30" i="155"/>
  <c r="G30" i="155" s="1"/>
  <c r="I30" i="155" s="1"/>
  <c r="F29" i="155"/>
  <c r="G29" i="155" s="1"/>
  <c r="I29" i="155" s="1"/>
  <c r="I26" i="155"/>
  <c r="K91" i="155" s="1"/>
  <c r="B26" i="155"/>
  <c r="A26" i="155"/>
  <c r="L91" i="155" s="1"/>
  <c r="B10" i="155"/>
  <c r="B9" i="155"/>
  <c r="B8" i="155"/>
  <c r="F7" i="155"/>
  <c r="G7" i="155" s="1"/>
  <c r="I7" i="155" s="1"/>
  <c r="I4" i="155"/>
  <c r="K90" i="155" s="1"/>
  <c r="B4" i="155"/>
  <c r="A4" i="155"/>
  <c r="L90" i="155" s="1"/>
  <c r="F52" i="59"/>
  <c r="F51" i="59"/>
  <c r="F50" i="59"/>
  <c r="F49" i="59"/>
  <c r="F53" i="155"/>
  <c r="G53" i="155" s="1"/>
  <c r="I53" i="155" s="1"/>
  <c r="F46" i="59"/>
  <c r="B58" i="154"/>
  <c r="I55" i="154"/>
  <c r="K73" i="154" s="1"/>
  <c r="B55" i="154"/>
  <c r="A55" i="154"/>
  <c r="L73" i="154" s="1"/>
  <c r="I43" i="154"/>
  <c r="K72" i="154" s="1"/>
  <c r="B43" i="154"/>
  <c r="A43" i="154"/>
  <c r="L72" i="154" s="1"/>
  <c r="B31" i="154"/>
  <c r="I28" i="154"/>
  <c r="K71" i="154" s="1"/>
  <c r="B28" i="154"/>
  <c r="A28" i="154"/>
  <c r="L71" i="154" s="1"/>
  <c r="B19" i="154"/>
  <c r="I16" i="154"/>
  <c r="K70" i="154" s="1"/>
  <c r="B16" i="154"/>
  <c r="A16" i="154"/>
  <c r="L70" i="154" s="1"/>
  <c r="B7" i="154"/>
  <c r="I4" i="154"/>
  <c r="K69" i="154" s="1"/>
  <c r="B4" i="154"/>
  <c r="A4" i="154"/>
  <c r="L69" i="154" s="1"/>
  <c r="I2" i="154"/>
  <c r="B2" i="154"/>
  <c r="A2" i="154"/>
  <c r="L68" i="154" s="1"/>
  <c r="F45" i="59"/>
  <c r="F44" i="59"/>
  <c r="F43" i="59"/>
  <c r="F42" i="59"/>
  <c r="F46" i="154"/>
  <c r="G46" i="154" s="1"/>
  <c r="I46" i="154" s="1"/>
  <c r="F8" i="153"/>
  <c r="G8" i="153" s="1"/>
  <c r="I8" i="153" s="1"/>
  <c r="F7" i="153"/>
  <c r="G7" i="153" s="1"/>
  <c r="I7" i="153" s="1"/>
  <c r="B9" i="153"/>
  <c r="B98" i="152"/>
  <c r="F97" i="152"/>
  <c r="G97" i="152" s="1"/>
  <c r="I97" i="152" s="1"/>
  <c r="B96" i="152"/>
  <c r="F95" i="152"/>
  <c r="G95" i="152" s="1"/>
  <c r="I95" i="152" s="1"/>
  <c r="F94" i="152"/>
  <c r="G94" i="152" s="1"/>
  <c r="I94" i="152" s="1"/>
  <c r="B93" i="152"/>
  <c r="F92" i="152"/>
  <c r="G92" i="152" s="1"/>
  <c r="I92" i="152" s="1"/>
  <c r="F91" i="152"/>
  <c r="G91" i="152" s="1"/>
  <c r="I91" i="152" s="1"/>
  <c r="I87" i="152"/>
  <c r="K120" i="152" s="1"/>
  <c r="B87" i="152"/>
  <c r="A87" i="152"/>
  <c r="L120" i="152" s="1"/>
  <c r="B74" i="152"/>
  <c r="B57" i="152"/>
  <c r="F73" i="152"/>
  <c r="G73" i="152" s="1"/>
  <c r="I73" i="152" s="1"/>
  <c r="I70" i="152"/>
  <c r="K119" i="152" s="1"/>
  <c r="B70" i="152"/>
  <c r="A70" i="152"/>
  <c r="L119" i="152" s="1"/>
  <c r="F56" i="152"/>
  <c r="G56" i="152" s="1"/>
  <c r="I56" i="152" s="1"/>
  <c r="F55" i="152"/>
  <c r="G55" i="152" s="1"/>
  <c r="I55" i="152" s="1"/>
  <c r="B54" i="152"/>
  <c r="I51" i="152"/>
  <c r="K118" i="152" s="1"/>
  <c r="B51" i="152"/>
  <c r="A51" i="152"/>
  <c r="L118" i="152" s="1"/>
  <c r="F35" i="152"/>
  <c r="G35" i="152" s="1"/>
  <c r="I35" i="152" s="1"/>
  <c r="B34" i="152"/>
  <c r="F33" i="152"/>
  <c r="G33" i="152" s="1"/>
  <c r="I33" i="152" s="1"/>
  <c r="F32" i="152"/>
  <c r="G32" i="152" s="1"/>
  <c r="I32" i="152" s="1"/>
  <c r="I29" i="152"/>
  <c r="K117" i="152" s="1"/>
  <c r="B29" i="152"/>
  <c r="A29" i="152"/>
  <c r="L117" i="152" s="1"/>
  <c r="B9" i="152"/>
  <c r="F7" i="152"/>
  <c r="G7" i="152" s="1"/>
  <c r="I7" i="152" s="1"/>
  <c r="I4" i="152"/>
  <c r="K116" i="152" s="1"/>
  <c r="B2" i="152"/>
  <c r="B4" i="152"/>
  <c r="I2" i="152"/>
  <c r="A4" i="152"/>
  <c r="L116" i="152" s="1"/>
  <c r="A2" i="152"/>
  <c r="L115" i="152" s="1"/>
  <c r="N120" i="152"/>
  <c r="F31" i="59" s="1"/>
  <c r="N119" i="152"/>
  <c r="F30" i="59" s="1"/>
  <c r="N118" i="152"/>
  <c r="F29" i="59" s="1"/>
  <c r="N117" i="152"/>
  <c r="F28" i="59" s="1"/>
  <c r="N116" i="152"/>
  <c r="F27" i="59" s="1"/>
  <c r="F90" i="152"/>
  <c r="G90" i="152" s="1"/>
  <c r="I90" i="152" s="1"/>
  <c r="F8" i="152"/>
  <c r="G8" i="152" s="1"/>
  <c r="I8" i="152" s="1"/>
  <c r="F126" i="151"/>
  <c r="G126" i="151" s="1"/>
  <c r="I126" i="151" s="1"/>
  <c r="I123" i="151"/>
  <c r="K144" i="151" s="1"/>
  <c r="B123" i="151"/>
  <c r="A123" i="151"/>
  <c r="L144" i="151" s="1"/>
  <c r="F110" i="151"/>
  <c r="G110" i="151" s="1"/>
  <c r="I110" i="151" s="1"/>
  <c r="F109" i="151"/>
  <c r="G109" i="151" s="1"/>
  <c r="I109" i="151" s="1"/>
  <c r="I118" i="151" s="1"/>
  <c r="I119" i="151" s="1"/>
  <c r="I120" i="151" s="1"/>
  <c r="I121" i="151" s="1"/>
  <c r="I106" i="151"/>
  <c r="K143" i="151" s="1"/>
  <c r="B106" i="151"/>
  <c r="A106" i="151"/>
  <c r="L143" i="151" s="1"/>
  <c r="F93" i="151"/>
  <c r="G93" i="151" s="1"/>
  <c r="I93" i="151" s="1"/>
  <c r="B76" i="151"/>
  <c r="I90" i="151"/>
  <c r="K142" i="151" s="1"/>
  <c r="B90" i="151"/>
  <c r="A90" i="151"/>
  <c r="L142" i="151" s="1"/>
  <c r="F75" i="151"/>
  <c r="G75" i="151" s="1"/>
  <c r="I75" i="151" s="1"/>
  <c r="B74" i="151"/>
  <c r="A71" i="151"/>
  <c r="L141" i="151" s="1"/>
  <c r="B71" i="151"/>
  <c r="I71" i="151"/>
  <c r="K141" i="151" s="1"/>
  <c r="F12" i="151"/>
  <c r="G12" i="151" s="1"/>
  <c r="I12" i="151" s="1"/>
  <c r="F7" i="151"/>
  <c r="G7" i="151" s="1"/>
  <c r="I7" i="151" s="1"/>
  <c r="B4" i="151"/>
  <c r="F18" i="59"/>
  <c r="I143" i="136"/>
  <c r="K167" i="136" s="1"/>
  <c r="I125" i="136"/>
  <c r="K166" i="136" s="1"/>
  <c r="I107" i="136"/>
  <c r="K165" i="136" s="1"/>
  <c r="I91" i="136"/>
  <c r="K164" i="136" s="1"/>
  <c r="I71" i="136"/>
  <c r="K163" i="136" s="1"/>
  <c r="I46" i="136"/>
  <c r="K162" i="136" s="1"/>
  <c r="I27" i="136"/>
  <c r="K161" i="136" s="1"/>
  <c r="I4" i="136"/>
  <c r="K160" i="136" s="1"/>
  <c r="B2" i="136"/>
  <c r="I2" i="136"/>
  <c r="F15" i="59"/>
  <c r="F14" i="59"/>
  <c r="F13" i="59"/>
  <c r="F12" i="59"/>
  <c r="B129" i="136"/>
  <c r="B128" i="136"/>
  <c r="A125" i="136"/>
  <c r="B125" i="136"/>
  <c r="G82" i="9"/>
  <c r="G83" i="9" s="1"/>
  <c r="F111" i="136"/>
  <c r="G111" i="136" s="1"/>
  <c r="I111" i="136" s="1"/>
  <c r="F110" i="136"/>
  <c r="G110" i="136" s="1"/>
  <c r="I110" i="136" s="1"/>
  <c r="A107" i="136"/>
  <c r="B107" i="136"/>
  <c r="F94" i="136"/>
  <c r="G94" i="136" s="1"/>
  <c r="I94" i="136" s="1"/>
  <c r="A75" i="136"/>
  <c r="B75" i="136" s="1"/>
  <c r="B74" i="136"/>
  <c r="A91" i="136"/>
  <c r="B91" i="136"/>
  <c r="A71" i="136"/>
  <c r="B71" i="136"/>
  <c r="F57" i="59" l="1"/>
  <c r="N116" i="156"/>
  <c r="F59" i="59"/>
  <c r="I35" i="156"/>
  <c r="I47" i="156"/>
  <c r="B86" i="156"/>
  <c r="F72" i="156"/>
  <c r="G72" i="156" s="1"/>
  <c r="I72" i="156" s="1"/>
  <c r="B56" i="156"/>
  <c r="F57" i="156"/>
  <c r="B43" i="156"/>
  <c r="B55" i="156"/>
  <c r="F19" i="156"/>
  <c r="G19" i="156" s="1"/>
  <c r="I19" i="156" s="1"/>
  <c r="I11" i="156"/>
  <c r="F73" i="155"/>
  <c r="G73" i="155" s="1"/>
  <c r="I73" i="155" s="1"/>
  <c r="B74" i="155"/>
  <c r="B55" i="155"/>
  <c r="B54" i="155"/>
  <c r="F32" i="155"/>
  <c r="G32" i="155" s="1"/>
  <c r="I32" i="155" s="1"/>
  <c r="F8" i="155"/>
  <c r="G8" i="155" s="1"/>
  <c r="I8" i="155" s="1"/>
  <c r="F9" i="155"/>
  <c r="G9" i="155" s="1"/>
  <c r="I9" i="155" s="1"/>
  <c r="F10" i="155"/>
  <c r="G10" i="155" s="1"/>
  <c r="I10" i="155" s="1"/>
  <c r="B7" i="155"/>
  <c r="B53" i="155"/>
  <c r="B72" i="155"/>
  <c r="F31" i="154"/>
  <c r="G31" i="154" s="1"/>
  <c r="I31" i="154" s="1"/>
  <c r="F19" i="154"/>
  <c r="G19" i="154" s="1"/>
  <c r="I19" i="154" s="1"/>
  <c r="F7" i="154"/>
  <c r="G7" i="154" s="1"/>
  <c r="I7" i="154" s="1"/>
  <c r="B46" i="154"/>
  <c r="F58" i="154"/>
  <c r="G58" i="154" s="1"/>
  <c r="I58" i="154" s="1"/>
  <c r="B8" i="153"/>
  <c r="F9" i="153"/>
  <c r="G9" i="153" s="1"/>
  <c r="I9" i="153" s="1"/>
  <c r="B7" i="153"/>
  <c r="F93" i="152"/>
  <c r="G93" i="152" s="1"/>
  <c r="I93" i="152" s="1"/>
  <c r="B94" i="152"/>
  <c r="B91" i="152"/>
  <c r="F98" i="152"/>
  <c r="G98" i="152" s="1"/>
  <c r="I98" i="152" s="1"/>
  <c r="B95" i="152"/>
  <c r="F96" i="152"/>
  <c r="G96" i="152" s="1"/>
  <c r="I96" i="152" s="1"/>
  <c r="B92" i="152"/>
  <c r="B97" i="152"/>
  <c r="F74" i="152"/>
  <c r="G74" i="152" s="1"/>
  <c r="I74" i="152" s="1"/>
  <c r="B56" i="152"/>
  <c r="F57" i="152"/>
  <c r="G57" i="152" s="1"/>
  <c r="I57" i="152" s="1"/>
  <c r="B55" i="152"/>
  <c r="B35" i="152"/>
  <c r="B8" i="152"/>
  <c r="F34" i="152"/>
  <c r="G34" i="152" s="1"/>
  <c r="I34" i="152" s="1"/>
  <c r="F9" i="152"/>
  <c r="G9" i="152" s="1"/>
  <c r="I9" i="152" s="1"/>
  <c r="B32" i="152"/>
  <c r="N121" i="152"/>
  <c r="B7" i="152"/>
  <c r="B33" i="152"/>
  <c r="F54" i="152"/>
  <c r="G54" i="152" s="1"/>
  <c r="I54" i="152" s="1"/>
  <c r="B73" i="152"/>
  <c r="B90" i="152"/>
  <c r="F13" i="151"/>
  <c r="G13" i="151" s="1"/>
  <c r="I13" i="151" s="1"/>
  <c r="B110" i="151"/>
  <c r="F76" i="151"/>
  <c r="G76" i="151" s="1"/>
  <c r="I76" i="151" s="1"/>
  <c r="F8" i="151"/>
  <c r="G8" i="151" s="1"/>
  <c r="I8" i="151" s="1"/>
  <c r="F9" i="151"/>
  <c r="G9" i="151" s="1"/>
  <c r="I9" i="151" s="1"/>
  <c r="F11" i="151"/>
  <c r="G11" i="151" s="1"/>
  <c r="I11" i="151" s="1"/>
  <c r="F14" i="151"/>
  <c r="G14" i="151" s="1"/>
  <c r="I14" i="151" s="1"/>
  <c r="F10" i="151"/>
  <c r="G10" i="151" s="1"/>
  <c r="I10" i="151" s="1"/>
  <c r="F74" i="151"/>
  <c r="B75" i="151"/>
  <c r="B109" i="151"/>
  <c r="B93" i="151"/>
  <c r="B126" i="151"/>
  <c r="F128" i="136"/>
  <c r="G128" i="136" s="1"/>
  <c r="I128" i="136" s="1"/>
  <c r="F129" i="136"/>
  <c r="G129" i="136" s="1"/>
  <c r="I129" i="136" s="1"/>
  <c r="F75" i="136"/>
  <c r="G75" i="136" s="1"/>
  <c r="I75" i="136" s="1"/>
  <c r="I102" i="136"/>
  <c r="B111" i="136"/>
  <c r="B110" i="136"/>
  <c r="F74" i="136"/>
  <c r="G74" i="136" s="1"/>
  <c r="I74" i="136" s="1"/>
  <c r="B94" i="136"/>
  <c r="I103" i="136" l="1"/>
  <c r="I104" i="136" s="1"/>
  <c r="G74" i="151"/>
  <c r="I74" i="151" s="1"/>
  <c r="I85" i="151" s="1"/>
  <c r="G57" i="156"/>
  <c r="I57" i="156" s="1"/>
  <c r="I48" i="156"/>
  <c r="I49" i="156" s="1"/>
  <c r="I36" i="156"/>
  <c r="I37" i="156" s="1"/>
  <c r="I12" i="156"/>
  <c r="I13" i="156" s="1"/>
  <c r="I86" i="151"/>
  <c r="I87" i="151" s="1"/>
  <c r="I64" i="156"/>
  <c r="I131" i="151"/>
  <c r="I101" i="151"/>
  <c r="I23" i="156"/>
  <c r="I65" i="156" l="1"/>
  <c r="I66" i="156" s="1"/>
  <c r="I24" i="156"/>
  <c r="I25" i="156" s="1"/>
  <c r="I102" i="151"/>
  <c r="I103" i="151" s="1"/>
  <c r="I132" i="151"/>
  <c r="I133" i="151" s="1"/>
  <c r="B9" i="136"/>
  <c r="B11" i="136"/>
  <c r="B8" i="136"/>
  <c r="F11" i="136" l="1"/>
  <c r="G11" i="136" s="1"/>
  <c r="I11" i="136" s="1"/>
  <c r="F10" i="136"/>
  <c r="G10" i="136" s="1"/>
  <c r="I10" i="136" s="1"/>
  <c r="F9" i="136"/>
  <c r="G9" i="136" s="1"/>
  <c r="I9" i="136" s="1"/>
  <c r="F8" i="136"/>
  <c r="G8" i="136" s="1"/>
  <c r="I8" i="136" s="1"/>
  <c r="O31" i="9"/>
  <c r="G38" i="9"/>
  <c r="M28" i="9" l="1"/>
  <c r="P31" i="9"/>
  <c r="N28" i="9"/>
  <c r="O28" i="9" l="1"/>
  <c r="P28" i="9" s="1"/>
  <c r="B147" i="136" l="1"/>
  <c r="F146" i="136"/>
  <c r="G146" i="136" s="1"/>
  <c r="I146" i="136" s="1"/>
  <c r="B143" i="136"/>
  <c r="A143" i="136"/>
  <c r="F53" i="136"/>
  <c r="G53" i="136" s="1"/>
  <c r="I53" i="136" s="1"/>
  <c r="F52" i="136"/>
  <c r="G52" i="136" s="1"/>
  <c r="I52" i="136" s="1"/>
  <c r="B51" i="136"/>
  <c r="B50" i="136"/>
  <c r="F49" i="136"/>
  <c r="G49" i="136" s="1"/>
  <c r="I49" i="136" s="1"/>
  <c r="F148" i="136"/>
  <c r="G148" i="136" s="1"/>
  <c r="I148" i="136" s="1"/>
  <c r="B46" i="136"/>
  <c r="A46" i="136"/>
  <c r="L162" i="136" s="1"/>
  <c r="B27" i="136"/>
  <c r="A27" i="136"/>
  <c r="L161" i="136" s="1"/>
  <c r="B4" i="136"/>
  <c r="A4" i="136"/>
  <c r="L160" i="136" s="1"/>
  <c r="A2" i="136"/>
  <c r="L159" i="136" s="1"/>
  <c r="B31" i="136"/>
  <c r="F30" i="136"/>
  <c r="G30" i="136" s="1"/>
  <c r="I30" i="136" s="1"/>
  <c r="F7" i="136" l="1"/>
  <c r="G7" i="136" s="1"/>
  <c r="I7" i="136" s="1"/>
  <c r="B53" i="136"/>
  <c r="B148" i="136"/>
  <c r="F147" i="136"/>
  <c r="G147" i="136" s="1"/>
  <c r="I147" i="136" s="1"/>
  <c r="B146" i="136"/>
  <c r="B30" i="136"/>
  <c r="B52" i="136"/>
  <c r="B49" i="136"/>
  <c r="F50" i="136"/>
  <c r="G50" i="136" s="1"/>
  <c r="I50" i="136" s="1"/>
  <c r="F51" i="136"/>
  <c r="G51" i="136" s="1"/>
  <c r="I51" i="136" s="1"/>
  <c r="F31" i="136"/>
  <c r="G31" i="136" s="1"/>
  <c r="I31" i="136" s="1"/>
  <c r="I153" i="136" l="1"/>
  <c r="I154" i="136" l="1"/>
  <c r="I155" i="136" s="1"/>
  <c r="H43" i="9" a="1"/>
  <c r="H43" i="9" s="1"/>
  <c r="F37" i="154" l="1"/>
  <c r="G37" i="154" s="1"/>
  <c r="I37" i="154" s="1"/>
  <c r="F77" i="156"/>
  <c r="G77" i="156" s="1"/>
  <c r="F91" i="156"/>
  <c r="G91" i="156" s="1"/>
  <c r="F42" i="153"/>
  <c r="I42" i="153" s="1"/>
  <c r="J50" i="9"/>
  <c r="L50" i="9" s="1"/>
  <c r="F21" i="152" s="1"/>
  <c r="G21" i="152" s="1"/>
  <c r="I21" i="152" s="1"/>
  <c r="J49" i="9"/>
  <c r="L49" i="9" s="1"/>
  <c r="K5" i="9"/>
  <c r="K4" i="9"/>
  <c r="J5" i="9"/>
  <c r="L5" i="9" s="1"/>
  <c r="J4" i="9"/>
  <c r="O5" i="9"/>
  <c r="O4" i="9"/>
  <c r="I91" i="156" l="1"/>
  <c r="I77" i="156"/>
  <c r="I62" i="154"/>
  <c r="I23" i="154"/>
  <c r="I11" i="154"/>
  <c r="I50" i="154"/>
  <c r="J133" i="9"/>
  <c r="J132" i="9"/>
  <c r="L4" i="9"/>
  <c r="M4" i="9"/>
  <c r="K133" i="9"/>
  <c r="K134" i="9"/>
  <c r="K132" i="9"/>
  <c r="N4" i="9"/>
  <c r="F87" i="156" s="1"/>
  <c r="G87" i="156" s="1"/>
  <c r="I87" i="156" s="1"/>
  <c r="I51" i="154" l="1"/>
  <c r="I52" i="154" s="1"/>
  <c r="I12" i="154"/>
  <c r="I13" i="154" s="1"/>
  <c r="I24" i="154"/>
  <c r="I25" i="154" s="1"/>
  <c r="I63" i="154"/>
  <c r="I64" i="154" s="1"/>
  <c r="L132" i="9"/>
  <c r="M132" i="9" s="1"/>
  <c r="L134" i="9"/>
  <c r="L133" i="9"/>
  <c r="M133" i="9" s="1"/>
  <c r="F39" i="151"/>
  <c r="G39" i="151" s="1"/>
  <c r="I39" i="151" s="1"/>
  <c r="F15" i="151"/>
  <c r="G15" i="151" s="1"/>
  <c r="I15" i="151" s="1"/>
  <c r="F131" i="136"/>
  <c r="G131" i="136" s="1"/>
  <c r="I131" i="136" s="1"/>
  <c r="F13" i="136"/>
  <c r="G13" i="136" s="1"/>
  <c r="I13" i="136" s="1"/>
  <c r="F56" i="155"/>
  <c r="G56" i="155" s="1"/>
  <c r="I56" i="155" s="1"/>
  <c r="I138" i="136"/>
  <c r="F113" i="136"/>
  <c r="P4" i="9"/>
  <c r="I63" i="155"/>
  <c r="P7" i="9"/>
  <c r="M9" i="9"/>
  <c r="L9" i="9"/>
  <c r="N9" i="9" s="1"/>
  <c r="I64" i="155" l="1"/>
  <c r="I65" i="155" s="1"/>
  <c r="G113" i="136"/>
  <c r="I113" i="136" s="1"/>
  <c r="I120" i="136" s="1"/>
  <c r="I139" i="136"/>
  <c r="I140" i="136" s="1"/>
  <c r="I121" i="136"/>
  <c r="I122" i="136" s="1"/>
  <c r="F100" i="156"/>
  <c r="G100" i="156" s="1"/>
  <c r="I100" i="156" s="1"/>
  <c r="M134" i="9"/>
  <c r="M5" i="9"/>
  <c r="N5" i="9" s="1"/>
  <c r="F62" i="151" l="1"/>
  <c r="G62" i="151" s="1"/>
  <c r="I62" i="151" s="1"/>
  <c r="I66" i="151" s="1"/>
  <c r="I67" i="151" s="1"/>
  <c r="I68" i="151" s="1"/>
  <c r="I69" i="151" s="1"/>
  <c r="F40" i="151"/>
  <c r="G40" i="151" s="1"/>
  <c r="I40" i="151" s="1"/>
  <c r="F16" i="151"/>
  <c r="G16" i="151" s="1"/>
  <c r="I16" i="151" s="1"/>
  <c r="I23" i="151" s="1"/>
  <c r="I92" i="156"/>
  <c r="F73" i="156"/>
  <c r="G73" i="156" s="1"/>
  <c r="I73" i="156" s="1"/>
  <c r="F75" i="152"/>
  <c r="G75" i="152" s="1"/>
  <c r="I75" i="152" s="1"/>
  <c r="F58" i="152"/>
  <c r="G58" i="152" s="1"/>
  <c r="I58" i="152" s="1"/>
  <c r="F14" i="136"/>
  <c r="G14" i="136" s="1"/>
  <c r="I14" i="136" s="1"/>
  <c r="I78" i="156"/>
  <c r="F31" i="153"/>
  <c r="G31" i="153" s="1"/>
  <c r="I31" i="153" s="1"/>
  <c r="I47" i="151"/>
  <c r="F36" i="152"/>
  <c r="G36" i="152" s="1"/>
  <c r="I36" i="152" s="1"/>
  <c r="I52" i="153"/>
  <c r="F33" i="155"/>
  <c r="G33" i="155" s="1"/>
  <c r="I33" i="155" s="1"/>
  <c r="F99" i="152"/>
  <c r="F75" i="155"/>
  <c r="G75" i="155" s="1"/>
  <c r="I75" i="155" s="1"/>
  <c r="F32" i="154"/>
  <c r="G32" i="154" s="1"/>
  <c r="I32" i="154" s="1"/>
  <c r="F10" i="153"/>
  <c r="G10" i="153" s="1"/>
  <c r="I10" i="153" s="1"/>
  <c r="F11" i="155"/>
  <c r="G11" i="155" s="1"/>
  <c r="I11" i="155" s="1"/>
  <c r="F10" i="152"/>
  <c r="G10" i="152" s="1"/>
  <c r="I10" i="152" s="1"/>
  <c r="F56" i="136"/>
  <c r="G56" i="136" s="1"/>
  <c r="I56" i="136" s="1"/>
  <c r="F33" i="136"/>
  <c r="F76" i="136"/>
  <c r="I38" i="154"/>
  <c r="I83" i="155"/>
  <c r="I79" i="153"/>
  <c r="I80" i="153" s="1"/>
  <c r="P5" i="9"/>
  <c r="I22" i="152"/>
  <c r="P8" i="9"/>
  <c r="I39" i="154" l="1"/>
  <c r="I40" i="154" s="1"/>
  <c r="G99" i="152"/>
  <c r="I99" i="152" s="1"/>
  <c r="I109" i="152" s="1"/>
  <c r="I24" i="151"/>
  <c r="I25" i="151" s="1"/>
  <c r="I26" i="151" s="1"/>
  <c r="I23" i="152"/>
  <c r="I24" i="152" s="1"/>
  <c r="G76" i="136"/>
  <c r="I76" i="136" s="1"/>
  <c r="I86" i="136" s="1"/>
  <c r="G33" i="136"/>
  <c r="I33" i="136" s="1"/>
  <c r="I41" i="136" s="1"/>
  <c r="I93" i="156"/>
  <c r="I94" i="156" s="1"/>
  <c r="I79" i="156"/>
  <c r="I80" i="156" s="1"/>
  <c r="I84" i="155"/>
  <c r="I85" i="155" s="1"/>
  <c r="I45" i="155"/>
  <c r="I21" i="155"/>
  <c r="I82" i="152"/>
  <c r="I48" i="151"/>
  <c r="I49" i="151" s="1"/>
  <c r="I87" i="136"/>
  <c r="I88" i="136" s="1"/>
  <c r="I42" i="136"/>
  <c r="I43" i="136" s="1"/>
  <c r="I65" i="152"/>
  <c r="I46" i="152"/>
  <c r="I66" i="136"/>
  <c r="I22" i="136"/>
  <c r="I43" i="153"/>
  <c r="I18" i="153"/>
  <c r="I101" i="156"/>
  <c r="I61" i="153"/>
  <c r="I62" i="153" s="1"/>
  <c r="I70" i="153"/>
  <c r="I71" i="153" s="1"/>
  <c r="G85" i="9"/>
  <c r="I22" i="155" l="1"/>
  <c r="I23" i="155" s="1"/>
  <c r="I46" i="155"/>
  <c r="I47" i="155" s="1"/>
  <c r="I19" i="153"/>
  <c r="I20" i="153" s="1"/>
  <c r="I66" i="152"/>
  <c r="I67" i="152" s="1"/>
  <c r="I83" i="152"/>
  <c r="I84" i="152" s="1"/>
  <c r="I110" i="152"/>
  <c r="I111" i="152" s="1"/>
  <c r="I47" i="152"/>
  <c r="I48" i="152" s="1"/>
  <c r="I23" i="136"/>
  <c r="I24" i="136" s="1"/>
  <c r="I102" i="156"/>
  <c r="I103" i="156" s="1"/>
  <c r="I44" i="153"/>
  <c r="I45" i="153" s="1"/>
  <c r="I67" i="136"/>
  <c r="I68" i="136" s="1"/>
  <c r="N168" i="136" l="1"/>
  <c r="I25" i="136" l="1"/>
  <c r="M160" i="136"/>
  <c r="O160" i="136" s="1"/>
  <c r="G8" i="59"/>
  <c r="H8" i="59" l="1"/>
  <c r="I44" i="136" l="1"/>
  <c r="M161" i="136"/>
  <c r="O161" i="136" s="1"/>
  <c r="G9" i="59"/>
  <c r="H9" i="59" l="1"/>
  <c r="I69" i="136" l="1"/>
  <c r="M162" i="136"/>
  <c r="O162" i="136" s="1"/>
  <c r="G10" i="59"/>
  <c r="H10" i="59" l="1"/>
  <c r="I89" i="136" l="1"/>
  <c r="M163" i="136"/>
  <c r="O163" i="136" s="1"/>
  <c r="G11" i="59"/>
  <c r="H11" i="59" l="1"/>
  <c r="I105" i="136" l="1"/>
  <c r="M164" i="136"/>
  <c r="O164" i="136" s="1"/>
  <c r="G12" i="59" l="1"/>
  <c r="H12" i="59"/>
  <c r="M165" i="136" l="1"/>
  <c r="O165" i="136" s="1"/>
  <c r="I123" i="136"/>
  <c r="G13" i="59"/>
  <c r="H13" i="59" l="1"/>
  <c r="I141" i="136" l="1"/>
  <c r="M166" i="136"/>
  <c r="O166" i="136" s="1"/>
  <c r="G14" i="59"/>
  <c r="H14" i="59" l="1"/>
  <c r="I156" i="136" l="1"/>
  <c r="M167" i="136"/>
  <c r="O167" i="136" s="1"/>
  <c r="O168" i="136" s="1"/>
  <c r="G15" i="59"/>
  <c r="H15" i="59" l="1"/>
  <c r="H7" i="59" s="1"/>
  <c r="M138" i="151" l="1"/>
  <c r="G18" i="59" l="1"/>
  <c r="O138" i="151"/>
  <c r="H18" i="59" l="1"/>
  <c r="M139" i="151" l="1"/>
  <c r="I50" i="151"/>
  <c r="G19" i="59" l="1"/>
  <c r="O139" i="151"/>
  <c r="H19" i="59" l="1"/>
  <c r="M140" i="151"/>
  <c r="O140" i="151" l="1"/>
  <c r="G20" i="59"/>
  <c r="H20" i="59" l="1"/>
  <c r="I88" i="151"/>
  <c r="M141" i="151" l="1"/>
  <c r="O141" i="151" s="1"/>
  <c r="G21" i="59" l="1"/>
  <c r="H21" i="59"/>
  <c r="M142" i="151"/>
  <c r="I104" i="151"/>
  <c r="G22" i="59" l="1"/>
  <c r="O142" i="151"/>
  <c r="H22" i="59" l="1"/>
  <c r="M143" i="151" l="1"/>
  <c r="G23" i="59" s="1"/>
  <c r="O143" i="151" l="1"/>
  <c r="H23" i="59" s="1"/>
  <c r="I134" i="151" l="1"/>
  <c r="M144" i="151"/>
  <c r="G24" i="59" l="1"/>
  <c r="O144" i="151"/>
  <c r="O145" i="151" s="1"/>
  <c r="H24" i="59" l="1"/>
  <c r="H17" i="59" s="1"/>
  <c r="I26" i="152"/>
  <c r="I27" i="152" l="1"/>
  <c r="M116" i="152"/>
  <c r="M117" i="152"/>
  <c r="O117" i="152" s="1"/>
  <c r="G27" i="59" l="1"/>
  <c r="O116" i="152"/>
  <c r="H27" i="59" s="1"/>
  <c r="I49" i="152"/>
  <c r="G28" i="59" l="1"/>
  <c r="H28" i="59" l="1"/>
  <c r="I68" i="152" l="1"/>
  <c r="M118" i="152"/>
  <c r="M119" i="152" l="1"/>
  <c r="O119" i="152" s="1"/>
  <c r="O118" i="152"/>
  <c r="G29" i="59"/>
  <c r="I85" i="152"/>
  <c r="H29" i="59" l="1"/>
  <c r="G30" i="59"/>
  <c r="H30" i="59" l="1"/>
  <c r="M120" i="152"/>
  <c r="O120" i="152" s="1"/>
  <c r="O121" i="152" s="1"/>
  <c r="I112" i="152" l="1"/>
  <c r="G31" i="59" l="1"/>
  <c r="H31" i="59" l="1"/>
  <c r="H26" i="59" s="1"/>
  <c r="M86" i="153" l="1"/>
  <c r="O86" i="153" s="1"/>
  <c r="O98" i="153" s="1"/>
  <c r="I21" i="153"/>
  <c r="G34" i="59" l="1"/>
  <c r="H34" i="59" l="1"/>
  <c r="M87" i="153"/>
  <c r="G35" i="59" l="1"/>
  <c r="O87" i="153"/>
  <c r="H35" i="59" s="1"/>
  <c r="I46" i="153"/>
  <c r="I63" i="153" l="1"/>
  <c r="M89" i="153" s="1"/>
  <c r="O89" i="153"/>
  <c r="H37" i="59" s="1"/>
  <c r="G37" i="59"/>
  <c r="I64" i="153"/>
  <c r="I72" i="153" l="1"/>
  <c r="M90" i="153" s="1"/>
  <c r="O90" i="153" l="1"/>
  <c r="H38" i="59" s="1"/>
  <c r="G38" i="59"/>
  <c r="I73" i="153"/>
  <c r="I53" i="153"/>
  <c r="I54" i="153" s="1"/>
  <c r="M88" i="153" s="1"/>
  <c r="O88" i="153" l="1"/>
  <c r="H36" i="59" s="1"/>
  <c r="G36" i="59"/>
  <c r="I55" i="153"/>
  <c r="I81" i="153" l="1"/>
  <c r="M91" i="153" s="1"/>
  <c r="O91" i="153" l="1"/>
  <c r="G39" i="59"/>
  <c r="I82" i="153"/>
  <c r="O92" i="153" l="1"/>
  <c r="H39" i="59"/>
  <c r="H33" i="59" s="1"/>
  <c r="M69" i="154" l="1"/>
  <c r="O69" i="154" s="1"/>
  <c r="I14" i="154"/>
  <c r="G42" i="59" l="1"/>
  <c r="H42" i="59"/>
  <c r="M70" i="154" l="1"/>
  <c r="O70" i="154" s="1"/>
  <c r="I26" i="154"/>
  <c r="M73" i="154"/>
  <c r="O73" i="154" s="1"/>
  <c r="I65" i="154"/>
  <c r="M72" i="154"/>
  <c r="O72" i="154" s="1"/>
  <c r="H45" i="59" s="1"/>
  <c r="I53" i="154"/>
  <c r="M71" i="154"/>
  <c r="O71" i="154" s="1"/>
  <c r="H44" i="59" s="1"/>
  <c r="I41" i="154"/>
  <c r="G43" i="59"/>
  <c r="G44" i="59" l="1"/>
  <c r="G45" i="59"/>
  <c r="O74" i="154"/>
  <c r="H43" i="59"/>
  <c r="G46" i="59"/>
  <c r="H46" i="59"/>
  <c r="H41" i="59" l="1"/>
  <c r="M92" i="155" l="1"/>
  <c r="O92" i="155" s="1"/>
  <c r="I66" i="155"/>
  <c r="M90" i="155"/>
  <c r="O90" i="155" s="1"/>
  <c r="I24" i="155"/>
  <c r="M93" i="155"/>
  <c r="O93" i="155" s="1"/>
  <c r="H52" i="59" s="1"/>
  <c r="I86" i="155"/>
  <c r="I48" i="155"/>
  <c r="M91" i="155"/>
  <c r="O91" i="155" s="1"/>
  <c r="H50" i="59" s="1"/>
  <c r="G52" i="59"/>
  <c r="G51" i="59"/>
  <c r="H51" i="59"/>
  <c r="G49" i="59"/>
  <c r="G50" i="59" l="1"/>
  <c r="O94" i="155"/>
  <c r="H49" i="59"/>
  <c r="H48" i="59" s="1"/>
  <c r="M108" i="156" l="1"/>
  <c r="O108" i="156" s="1"/>
  <c r="I14" i="156"/>
  <c r="G55" i="59"/>
  <c r="H55" i="59" l="1"/>
  <c r="M112" i="156" l="1"/>
  <c r="I67" i="156"/>
  <c r="M115" i="156"/>
  <c r="O115" i="156" s="1"/>
  <c r="I104" i="156"/>
  <c r="M111" i="156"/>
  <c r="O111" i="156" s="1"/>
  <c r="I50" i="156"/>
  <c r="M109" i="156"/>
  <c r="O109" i="156" s="1"/>
  <c r="I26" i="156"/>
  <c r="M114" i="156"/>
  <c r="O114" i="156" s="1"/>
  <c r="I95" i="156"/>
  <c r="M110" i="156"/>
  <c r="O110" i="156" s="1"/>
  <c r="I38" i="156"/>
  <c r="M113" i="156"/>
  <c r="O113" i="156" s="1"/>
  <c r="I81" i="156"/>
  <c r="G60" i="59"/>
  <c r="H60" i="59"/>
  <c r="G56" i="59" l="1"/>
  <c r="O112" i="156"/>
  <c r="G59" i="59"/>
  <c r="H62" i="59"/>
  <c r="G62" i="59"/>
  <c r="G57" i="59"/>
  <c r="H57" i="59"/>
  <c r="G58" i="59"/>
  <c r="H58" i="59"/>
  <c r="H56" i="59"/>
  <c r="H61" i="59"/>
  <c r="G61" i="59"/>
  <c r="H59" i="59" l="1"/>
  <c r="H54" i="59" s="1"/>
  <c r="O116" i="156"/>
  <c r="H63" i="5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<sst xmlns="http://schemas.openxmlformats.org/spreadsheetml/2006/main" count="4732" uniqueCount="687">
  <si>
    <t>Contratação de empresa de prestação de serviços especializados de engenharia consultiva para execução das atividades de desapropriação e gestão fundiária em empreendimentos de infraestrutura, atribuição de competência regimental da Superintendência de Gestão Ambiental e Territorial - SUGAT, vinculada à Diretoria de Empreendimentos - DIREM da Infra S.A., conforme condições, quantidades e exigências estabelecidas no instrumento e seus anexos.</t>
  </si>
  <si>
    <t>Orçamento Referencial</t>
  </si>
  <si>
    <t>SUGAT/DIREM</t>
  </si>
  <si>
    <t>Referência: janeiro/2024</t>
  </si>
  <si>
    <t>Tabela de Preços de Consultoria - mês de referência: janeiro de 2024_DNIT</t>
  </si>
  <si>
    <t xml:space="preserve">Custos de veículos  - Referência: Janeiro/2024					</t>
  </si>
  <si>
    <t>Código</t>
  </si>
  <si>
    <t>Tipo</t>
  </si>
  <si>
    <t>Valor Total</t>
  </si>
  <si>
    <t>Unid.</t>
  </si>
  <si>
    <t>CÓDIGO</t>
  </si>
  <si>
    <t>DESCRIÇÃO</t>
  </si>
  <si>
    <t>UNIDADE</t>
  </si>
  <si>
    <t>CUSTO HORÁRIO (R$)</t>
  </si>
  <si>
    <t>QUANTIDADE DE HORAS</t>
  </si>
  <si>
    <t>CUSTO MENSAL (R$)</t>
  </si>
  <si>
    <t>TOTAL</t>
  </si>
  <si>
    <t>HORAS TRAB. / MÊS</t>
  </si>
  <si>
    <t>com encargos</t>
  </si>
  <si>
    <t xml:space="preserve">CHP </t>
  </si>
  <si>
    <t xml:space="preserve">CHI </t>
  </si>
  <si>
    <t>PROD</t>
  </si>
  <si>
    <t>IMPROD.</t>
  </si>
  <si>
    <t>CHP</t>
  </si>
  <si>
    <t>CHI</t>
  </si>
  <si>
    <t>P8001</t>
  </si>
  <si>
    <t>Advogado júnior</t>
  </si>
  <si>
    <t>mês</t>
  </si>
  <si>
    <t>E8889</t>
  </si>
  <si>
    <t>Veículo leve - 53 KW (s/ motorista)</t>
  </si>
  <si>
    <t>h</t>
  </si>
  <si>
    <t>P8002</t>
  </si>
  <si>
    <t>Advogado pleno</t>
  </si>
  <si>
    <t>E8891</t>
  </si>
  <si>
    <t>Veículo leve - tipo pick up 4x4 (s/ motorista)</t>
  </si>
  <si>
    <t>P8003</t>
  </si>
  <si>
    <t>Advogado sênior</t>
  </si>
  <si>
    <t>CUSTO DIÁRIO (R$)</t>
  </si>
  <si>
    <t>P8007</t>
  </si>
  <si>
    <t>Analista de desenvolvimento de sistemas júnior</t>
  </si>
  <si>
    <t>P8008</t>
  </si>
  <si>
    <t>Analista de desenvolvimento de sistemas pleno</t>
  </si>
  <si>
    <t>P8009</t>
  </si>
  <si>
    <t>Analista de desenvolvimento de sistemas sênior</t>
  </si>
  <si>
    <t>CÁLCULO DE HORAS MENSAIS</t>
  </si>
  <si>
    <t>P8013</t>
  </si>
  <si>
    <t>Arquiteto júnior</t>
  </si>
  <si>
    <t>produtivas</t>
  </si>
  <si>
    <t>improdutivas</t>
  </si>
  <si>
    <t>P8014</t>
  </si>
  <si>
    <t>Arquiteto pleno</t>
  </si>
  <si>
    <t>P8015</t>
  </si>
  <si>
    <t>Arquiteto sênior</t>
  </si>
  <si>
    <t>P8019</t>
  </si>
  <si>
    <t>Assistente social júnior</t>
  </si>
  <si>
    <t>P8020</t>
  </si>
  <si>
    <t>Assistente social pleno</t>
  </si>
  <si>
    <t>P8021</t>
  </si>
  <si>
    <t>Assistente social sênior</t>
  </si>
  <si>
    <t>P8025</t>
  </si>
  <si>
    <t>Auxiliar</t>
  </si>
  <si>
    <t>P8026</t>
  </si>
  <si>
    <t>Auxiliar administrativo</t>
  </si>
  <si>
    <t>P8027</t>
  </si>
  <si>
    <t>Auxiliar de laboratório</t>
  </si>
  <si>
    <t>P8028</t>
  </si>
  <si>
    <t>Auxiliar de topografia</t>
  </si>
  <si>
    <t>P8032</t>
  </si>
  <si>
    <t>Biólogo júnior</t>
  </si>
  <si>
    <t>P8033</t>
  </si>
  <si>
    <t>Biólogo pleno</t>
  </si>
  <si>
    <t>https://www.gov.br/dnit/pt-br/assuntos/planejamento-e-pesquisa/custos-e-pagamentos/custos-e-pagamentos-dnit/engenharia-consultiva/tabela-de-precos-de-consultoria-resolucao-no-11-2020/tabela-de-consultoria/Resoluon11.2020ModeObra.pdf</t>
  </si>
  <si>
    <t>P8034</t>
  </si>
  <si>
    <t>Biólogo sênior</t>
  </si>
  <si>
    <t>P8038</t>
  </si>
  <si>
    <t>Chefe de escritório</t>
  </si>
  <si>
    <t>P8040</t>
  </si>
  <si>
    <t>Contador júnior</t>
  </si>
  <si>
    <t>P8041</t>
  </si>
  <si>
    <t>Contador pleno</t>
  </si>
  <si>
    <t>EQUIPAMENTOS</t>
  </si>
  <si>
    <t>P8042</t>
  </si>
  <si>
    <t>Contador sênior</t>
  </si>
  <si>
    <t>PREÇO UNITÁRIO (R$)
(Matriz de Insumos)</t>
  </si>
  <si>
    <t>HORAS Trabalháveis</t>
  </si>
  <si>
    <t>P8044</t>
  </si>
  <si>
    <t xml:space="preserve">Coordenador ambiental </t>
  </si>
  <si>
    <t>AQUISIÇÃO*</t>
  </si>
  <si>
    <t>IMPROD</t>
  </si>
  <si>
    <t>P8045</t>
  </si>
  <si>
    <t>Economista júnior</t>
  </si>
  <si>
    <t/>
  </si>
  <si>
    <t>COMPUTADOR COM CONFIGURAÇÃO ESPECÍFICA PARA UTILIZAÇÃO DE SOFTWARES DE ELABORAÇÃO DE PROJETOS DE ENGENHARIA</t>
  </si>
  <si>
    <t>MÊS</t>
  </si>
  <si>
    <t>P8046</t>
  </si>
  <si>
    <t>Economista pleno</t>
  </si>
  <si>
    <t>P8047</t>
  </si>
  <si>
    <t>Economista sênior</t>
  </si>
  <si>
    <t>P8054</t>
  </si>
  <si>
    <t>Engenheiro agrônomo júnior</t>
  </si>
  <si>
    <t>SOFTWARE OFFICE 365 BUSINESS STANDARD - LICENÇA PARA 1 USUÁRIO POR MÊS</t>
  </si>
  <si>
    <t>P8055</t>
  </si>
  <si>
    <t>Engenheiro agrônomo pleno</t>
  </si>
  <si>
    <t>P8056</t>
  </si>
  <si>
    <t>Engenheiro agrônomo sênior</t>
  </si>
  <si>
    <t>P8057</t>
  </si>
  <si>
    <t>Engenheiro ambiental júnior</t>
  </si>
  <si>
    <t xml:space="preserve">* Custo de aquisição calculado pela Superintendência de Projetos, presente no Caderno de </t>
  </si>
  <si>
    <t>P8058</t>
  </si>
  <si>
    <t>Engenheiro ambiental pleno</t>
  </si>
  <si>
    <t>Horas trabalháveis ou disponíveis</t>
  </si>
  <si>
    <t>P8059</t>
  </si>
  <si>
    <t>Engenheiro ambiental sênior</t>
  </si>
  <si>
    <t>horas operativas</t>
  </si>
  <si>
    <t>horas improdutivas</t>
  </si>
  <si>
    <t>P8060</t>
  </si>
  <si>
    <t>Engenheiro consultor especial</t>
  </si>
  <si>
    <t>P8061</t>
  </si>
  <si>
    <t>Engenheiro coordenador</t>
  </si>
  <si>
    <t>horas mensais:</t>
  </si>
  <si>
    <t>P8062</t>
  </si>
  <si>
    <t>Engenheiro de pesca júnior</t>
  </si>
  <si>
    <t>P8063</t>
  </si>
  <si>
    <t>Engenheiro de pesca pleno</t>
  </si>
  <si>
    <t>ENSAIOS, SERVIÇOS COMPLEMENTARES, MATERIAIS E SOFTWARES</t>
  </si>
  <si>
    <t>Preços de Referência:  7853653</t>
  </si>
  <si>
    <t>P8064</t>
  </si>
  <si>
    <t>Engenheiro de pesca sênior</t>
  </si>
  <si>
    <t>COD.</t>
  </si>
  <si>
    <t>UNID.</t>
  </si>
  <si>
    <t>PREÇO UNIT. (R$)</t>
  </si>
  <si>
    <t>P8065</t>
  </si>
  <si>
    <t>Engenheiro de projetos júnior</t>
  </si>
  <si>
    <t>MA1060</t>
  </si>
  <si>
    <t>PASSAGEM AÉREA - DESTINO NACIONAL</t>
  </si>
  <si>
    <t>UN</t>
  </si>
  <si>
    <t>P8066</t>
  </si>
  <si>
    <t>Engenheiro de projetos pleno</t>
  </si>
  <si>
    <t>MA1058</t>
  </si>
  <si>
    <t>DIÁRIA (DECRETO 11.117 PR)_CUSTO MÉDIO CAT. D</t>
  </si>
  <si>
    <t>P8067</t>
  </si>
  <si>
    <t>Engenheiro de projetos sênior</t>
  </si>
  <si>
    <t>MA1054</t>
  </si>
  <si>
    <t>P8068</t>
  </si>
  <si>
    <t>Engenheiro florestal júnior</t>
  </si>
  <si>
    <t>P8069</t>
  </si>
  <si>
    <t>Engenheiro florestal pleno</t>
  </si>
  <si>
    <t>PASSAGENS E DIÁRIAS</t>
  </si>
  <si>
    <t>P8070</t>
  </si>
  <si>
    <t>Engenheiro florestal sênior</t>
  </si>
  <si>
    <t>QUANTIDADES</t>
  </si>
  <si>
    <t>PREÇO (R$)</t>
  </si>
  <si>
    <t>P8080</t>
  </si>
  <si>
    <t>Geólogo júnior</t>
  </si>
  <si>
    <t>NO MÊS</t>
  </si>
  <si>
    <t>HORAS/MÊS</t>
  </si>
  <si>
    <t>UNITÁRIO</t>
  </si>
  <si>
    <t>P8081</t>
  </si>
  <si>
    <t>Geólogo pleno</t>
  </si>
  <si>
    <t>-</t>
  </si>
  <si>
    <t>P8082</t>
  </si>
  <si>
    <t>Geólogo sênior</t>
  </si>
  <si>
    <t>DIÁRIA (CONF. DECRETO 11.117 PR - CUSTO MEDIANO</t>
  </si>
  <si>
    <t>P8092</t>
  </si>
  <si>
    <t>Jornalista júnior</t>
  </si>
  <si>
    <t>P8093</t>
  </si>
  <si>
    <t>Jornalista pleno</t>
  </si>
  <si>
    <t>BSB/MAO...</t>
  </si>
  <si>
    <t>OCE</t>
  </si>
  <si>
    <t>DD</t>
  </si>
  <si>
    <t>P8094</t>
  </si>
  <si>
    <t>Jornalista sênior</t>
  </si>
  <si>
    <t>a) Ministros de Estado</t>
  </si>
  <si>
    <t>P8098</t>
  </si>
  <si>
    <t>Laboratorista</t>
  </si>
  <si>
    <t>b) Cargos de Natureza Especial; CCE-18</t>
  </si>
  <si>
    <t>P8102</t>
  </si>
  <si>
    <t>Médico veterinário</t>
  </si>
  <si>
    <t>c) CCE-17; CCE-16; CCE-15; CCE-14; CCE-13 e equivalentes</t>
  </si>
  <si>
    <t>P8106</t>
  </si>
  <si>
    <t>Meteorologista júnior</t>
  </si>
  <si>
    <t>d) Demais cargos, empregos e funções</t>
  </si>
  <si>
    <t>P8107</t>
  </si>
  <si>
    <t>Meteorologista pleno</t>
  </si>
  <si>
    <t>P8108</t>
  </si>
  <si>
    <t>Meteorologista sênior</t>
  </si>
  <si>
    <t>P8112</t>
  </si>
  <si>
    <t>Motorista de caminhão</t>
  </si>
  <si>
    <t>P8113</t>
  </si>
  <si>
    <t>Motorista de veículo leve</t>
  </si>
  <si>
    <t>P8117</t>
  </si>
  <si>
    <t>Oceanógrafo júnior</t>
  </si>
  <si>
    <t>P8118</t>
  </si>
  <si>
    <t>Oceanógrafo pleno</t>
  </si>
  <si>
    <t>P8119</t>
  </si>
  <si>
    <t>Oceanógrafo sênior</t>
  </si>
  <si>
    <t>P8129</t>
  </si>
  <si>
    <t>Pedagogo júnior</t>
  </si>
  <si>
    <t>P8130</t>
  </si>
  <si>
    <t>Pedagogo pleno</t>
  </si>
  <si>
    <t>P8131</t>
  </si>
  <si>
    <t>Pedagogo sênior</t>
  </si>
  <si>
    <t>P8135</t>
  </si>
  <si>
    <t>Secretária</t>
  </si>
  <si>
    <t>P8139</t>
  </si>
  <si>
    <t>Sondador</t>
  </si>
  <si>
    <t>P8143</t>
  </si>
  <si>
    <t>Técnico auxiliar jurídico</t>
  </si>
  <si>
    <t>P8147</t>
  </si>
  <si>
    <t>Técnico de obras</t>
  </si>
  <si>
    <t>P8151</t>
  </si>
  <si>
    <t>Técnico de segurança do trabalho</t>
  </si>
  <si>
    <t>P8155</t>
  </si>
  <si>
    <t>Técnico em geoprocessamento</t>
  </si>
  <si>
    <t>P8159</t>
  </si>
  <si>
    <t>Técnico em informática - programador</t>
  </si>
  <si>
    <t>P8163</t>
  </si>
  <si>
    <t>Topógrafo</t>
  </si>
  <si>
    <t>P8167</t>
  </si>
  <si>
    <t>Arquivista júnior</t>
  </si>
  <si>
    <t>P8168</t>
  </si>
  <si>
    <t>Arquivista pleno</t>
  </si>
  <si>
    <t>P8169</t>
  </si>
  <si>
    <t>Arquivista sênior</t>
  </si>
  <si>
    <t>P8173</t>
  </si>
  <si>
    <t>Administrador júnior</t>
  </si>
  <si>
    <t>Meses do contrato</t>
  </si>
  <si>
    <t>P8174</t>
  </si>
  <si>
    <t>Administrador pleno</t>
  </si>
  <si>
    <t>Dias no ano (DA)</t>
  </si>
  <si>
    <t>P8175</t>
  </si>
  <si>
    <t>Administrador sênior</t>
  </si>
  <si>
    <t>Dias úteis ano (DUA)</t>
  </si>
  <si>
    <t>P8180</t>
  </si>
  <si>
    <t>Engenheiro agrimensor júnior</t>
  </si>
  <si>
    <t>Jornada diária de trabalho (JDT)</t>
  </si>
  <si>
    <t>P8181</t>
  </si>
  <si>
    <t>Engenheiro agrimensor pleno</t>
  </si>
  <si>
    <t xml:space="preserve">Horas globais trabalháveis/ano (DUA*JDT) (HTA) </t>
  </si>
  <si>
    <t>P8182</t>
  </si>
  <si>
    <t>Engenheiro agrimensor sênior</t>
  </si>
  <si>
    <t>Horas globais/mês trabalháveis (HTM)</t>
  </si>
  <si>
    <t>P8183</t>
  </si>
  <si>
    <t>Geógrafo júnior</t>
  </si>
  <si>
    <t xml:space="preserve">Horas trabalhadas no ano (HTA) </t>
  </si>
  <si>
    <t>P8184</t>
  </si>
  <si>
    <t>Geógrafo pleno</t>
  </si>
  <si>
    <t>total contrato = horas</t>
  </si>
  <si>
    <t>P8185</t>
  </si>
  <si>
    <t>Geógrafo sênior</t>
  </si>
  <si>
    <t>P8186</t>
  </si>
  <si>
    <t>Antropólogo júnior</t>
  </si>
  <si>
    <t>P8187</t>
  </si>
  <si>
    <t>Antropólogo pleno</t>
  </si>
  <si>
    <t>P8188</t>
  </si>
  <si>
    <t>Antropólogo sênior</t>
  </si>
  <si>
    <t>P8189</t>
  </si>
  <si>
    <t>Arqueólogo júnior</t>
  </si>
  <si>
    <t>P8190</t>
  </si>
  <si>
    <t>Arqueólogo pleno</t>
  </si>
  <si>
    <t>P8191</t>
  </si>
  <si>
    <t>Arqueólogo sênior</t>
  </si>
  <si>
    <t>P8192</t>
  </si>
  <si>
    <t>Historiador júnior</t>
  </si>
  <si>
    <t>P8193</t>
  </si>
  <si>
    <t>Historiador pleno</t>
  </si>
  <si>
    <t>P8194</t>
  </si>
  <si>
    <t>Historiador sênior</t>
  </si>
  <si>
    <t>P8195</t>
  </si>
  <si>
    <t>Paleontólogo júnior</t>
  </si>
  <si>
    <t>P8196</t>
  </si>
  <si>
    <t>Paleontólogo pleno</t>
  </si>
  <si>
    <t>P8197</t>
  </si>
  <si>
    <t>Paleontólogo sênior</t>
  </si>
  <si>
    <t>P8198</t>
  </si>
  <si>
    <t>Sociólogo júnior</t>
  </si>
  <si>
    <t>P8199</t>
  </si>
  <si>
    <t>Sociólogo pleno</t>
  </si>
  <si>
    <t>P8200</t>
  </si>
  <si>
    <t>Sociólogo sênior</t>
  </si>
  <si>
    <t>P8264</t>
  </si>
  <si>
    <t>Motorista de veículo leve - horista</t>
  </si>
  <si>
    <t>CUSTOS DE INSTRUMENTOS, SOFTWARES E CUSTOS OUTROS</t>
  </si>
  <si>
    <t>R$</t>
  </si>
  <si>
    <t>FONTE</t>
  </si>
  <si>
    <t>C5</t>
  </si>
  <si>
    <t>GPS Geodésico de dupla frequência - RTK</t>
  </si>
  <si>
    <t>Despacho 67 (SEI nº 8466031)</t>
  </si>
  <si>
    <t>IE6001</t>
  </si>
  <si>
    <t>Drone com PPK + base GNSS</t>
  </si>
  <si>
    <t>IE6002</t>
  </si>
  <si>
    <t>GPS de navegação</t>
  </si>
  <si>
    <t>IE6003</t>
  </si>
  <si>
    <t>Rádio comunicador</t>
  </si>
  <si>
    <t>PAR</t>
  </si>
  <si>
    <t>C8</t>
  </si>
  <si>
    <t>Instrumental de topografia (Estação Total)</t>
  </si>
  <si>
    <t>D1</t>
  </si>
  <si>
    <t>Marco de concreto padrão INCRA (com plaqueta)</t>
  </si>
  <si>
    <t>Orçamento Caderno Orçamentário (SEI nº 6661202)</t>
  </si>
  <si>
    <t>IM6003</t>
  </si>
  <si>
    <t>Software: Pix4D mapper</t>
  </si>
  <si>
    <t>Recomposição total de cerca</t>
  </si>
  <si>
    <t>Remoção de cerca</t>
  </si>
  <si>
    <t>Demolição mecânica de construções</t>
  </si>
  <si>
    <t>GETE-6</t>
  </si>
  <si>
    <t>Transporte do entulho</t>
  </si>
  <si>
    <t>Custos de veículos  - Referência: Janeiro/2024</t>
  </si>
  <si>
    <t>Item</t>
  </si>
  <si>
    <t>Unidade</t>
  </si>
  <si>
    <t>Custo unitário (R$ / un)</t>
  </si>
  <si>
    <t>Produtivo</t>
  </si>
  <si>
    <t>Improdutivo</t>
  </si>
  <si>
    <t>Custo menal (CHP)</t>
  </si>
  <si>
    <t>Custo mensal (CHI)</t>
  </si>
  <si>
    <t>Custo mensal</t>
  </si>
  <si>
    <t>Custo diário</t>
  </si>
  <si>
    <t>Veículos</t>
  </si>
  <si>
    <t>Veículo leve - 53 kW (sem motorista)</t>
  </si>
  <si>
    <t>hora</t>
  </si>
  <si>
    <t>Veículo leve picape 4 x 4 com capacidade de 1,10 t - 147 kW (sem motorista)</t>
  </si>
  <si>
    <t>E8887</t>
  </si>
  <si>
    <t>Veículo tipo van furgão com capacidade de 1,38 t - 100 kW (com motorista)</t>
  </si>
  <si>
    <t>*Limite máximo adotado de 5%; valor variável em função da legislação de cada município.</t>
  </si>
  <si>
    <t>Valores referentes à outubro de 2022 (Ofício-Circular nº 4499/2022 (SEI DNIT nº 12137181))</t>
  </si>
  <si>
    <t>Custos de imóveis, mobiliário, cestas de instalações e custos diversos - Referência: Janeiro/2024</t>
  </si>
  <si>
    <t>Custo unitário 
(R$ / un)</t>
  </si>
  <si>
    <t>Área por funcionário
(m²)</t>
  </si>
  <si>
    <t>Custo unitário/mês
(R$ / un)</t>
  </si>
  <si>
    <t>Imóveis</t>
  </si>
  <si>
    <t>B8951</t>
  </si>
  <si>
    <t>Imóvel Comercial (2,60% do CMCC - SINAPI)</t>
  </si>
  <si>
    <t>m² x mês</t>
  </si>
  <si>
    <t>B8952</t>
  </si>
  <si>
    <t>Imóvel Residencial (1,70% do CMCC - SINAPI)</t>
  </si>
  <si>
    <t>Mobiliário</t>
  </si>
  <si>
    <t>B8953</t>
  </si>
  <si>
    <t>Mobiliário Escritório</t>
  </si>
  <si>
    <t>ocupante x mês</t>
  </si>
  <si>
    <t>B8954</t>
  </si>
  <si>
    <t>Mobiliário Residência</t>
  </si>
  <si>
    <t>Cesta das Instalações</t>
  </si>
  <si>
    <t>B8955</t>
  </si>
  <si>
    <t>Laboratório de asfalto</t>
  </si>
  <si>
    <t>B8956</t>
  </si>
  <si>
    <t>Laboratório de concreto</t>
  </si>
  <si>
    <t>B8957</t>
  </si>
  <si>
    <t>Laboratório de solos</t>
  </si>
  <si>
    <t>B8958</t>
  </si>
  <si>
    <t>Topografia</t>
  </si>
  <si>
    <t>Custos Diversos</t>
  </si>
  <si>
    <t>B8959</t>
  </si>
  <si>
    <t>Custos Diversos Escritório</t>
  </si>
  <si>
    <t>B8960</t>
  </si>
  <si>
    <t>Custos Diversos Residência</t>
  </si>
  <si>
    <t> </t>
  </si>
  <si>
    <t>ORÇAMENTO REFERENCIAL</t>
  </si>
  <si>
    <t>DATA BASE:</t>
  </si>
  <si>
    <t>SUPERINTENDÊNCIA DE PROJETOS E CUSTOS</t>
  </si>
  <si>
    <t>Região: Nacional</t>
  </si>
  <si>
    <t xml:space="preserve"> PREÇOS UNITÁRIOS REFERENCIAIS PARA INSUMOS E SERVIÇOS</t>
  </si>
  <si>
    <t xml:space="preserve">Projeto: Contratação de empresa especializada na prestação de serviços técnicos de engenharia consultiva para execução de atividades de gestão fundiária, nos </t>
  </si>
  <si>
    <t>Data-base: jan/2024</t>
  </si>
  <si>
    <t>COMPOSIÇÃO REFERERENCIAL</t>
  </si>
  <si>
    <t>empreendimentos de infraestruturas integrantes do portfólio da INFRA S.A.</t>
  </si>
  <si>
    <t>DESCRIÇÃO DO SERVIÇO:</t>
  </si>
  <si>
    <t>GETE-3</t>
  </si>
  <si>
    <t>RECOMPOSIÇÃO TOTAL DE CERCA COM MOURÃO DE MADEIRA - ARAME OVALADO</t>
  </si>
  <si>
    <t>UNIDADE:</t>
  </si>
  <si>
    <t>m</t>
  </si>
  <si>
    <t>ITEM</t>
  </si>
  <si>
    <t xml:space="preserve">CÓDIGO                </t>
  </si>
  <si>
    <t>DESCRIÇÃO DO SERVIÇO</t>
  </si>
  <si>
    <t>PREÇO UNITÁRIO
(R$)</t>
  </si>
  <si>
    <t>CPU:</t>
  </si>
  <si>
    <t>EQUIPAMENTO (A)</t>
  </si>
  <si>
    <t>QUANT.</t>
  </si>
  <si>
    <t>UTILIZAÇÃO</t>
  </si>
  <si>
    <t>CUSTO OPERACIONAL</t>
  </si>
  <si>
    <t>CUSTO</t>
  </si>
  <si>
    <t>1.</t>
  </si>
  <si>
    <t>EQUIPAMENTO SICRO</t>
  </si>
  <si>
    <t>VALORES TRUNCADOS</t>
  </si>
  <si>
    <t>PROD.</t>
  </si>
  <si>
    <t>HORÁRIO</t>
  </si>
  <si>
    <t>1.3</t>
  </si>
  <si>
    <t>E9562</t>
  </si>
  <si>
    <t>GPS Geodésico com RTK</t>
  </si>
  <si>
    <t>IE9687</t>
  </si>
  <si>
    <t xml:space="preserve"> CAMINHÃO CARROCERIA COM CAPACIDADE DE 5T - 115KW</t>
  </si>
  <si>
    <t>EQUIPAMENTOS E INSUMOS NÃO SICRO</t>
  </si>
  <si>
    <t xml:space="preserve">                       -  </t>
  </si>
  <si>
    <t>2.1</t>
  </si>
  <si>
    <t>2.2</t>
  </si>
  <si>
    <t>GPS de navegação Portátil</t>
  </si>
  <si>
    <t>2.3</t>
  </si>
  <si>
    <t>Rádio comunicador (par)</t>
  </si>
  <si>
    <t xml:space="preserve">  </t>
  </si>
  <si>
    <t>2.4</t>
  </si>
  <si>
    <t>C1</t>
  </si>
  <si>
    <t>Notebook Geoprocessamento</t>
  </si>
  <si>
    <t>2.5</t>
  </si>
  <si>
    <t>C2</t>
  </si>
  <si>
    <t>Desktop para Geoprocessamento</t>
  </si>
  <si>
    <t>2.6</t>
  </si>
  <si>
    <t>Estação total</t>
  </si>
  <si>
    <t>2.7</t>
  </si>
  <si>
    <t>C3</t>
  </si>
  <si>
    <t>Monitor 27'' 60Hz, Full HD</t>
  </si>
  <si>
    <t>2.8</t>
  </si>
  <si>
    <t>Pix4D mapper</t>
  </si>
  <si>
    <t>COMPOSIÇÕES ADAPTADAS*</t>
  </si>
  <si>
    <t>(A)  =  TOTAL</t>
  </si>
  <si>
    <t>3.1</t>
  </si>
  <si>
    <t>GETE 3</t>
  </si>
  <si>
    <t>MÃO DE OBRA (B)</t>
  </si>
  <si>
    <t>SALÁRIO</t>
  </si>
  <si>
    <t xml:space="preserve"> CUSTO </t>
  </si>
  <si>
    <t>3.2</t>
  </si>
  <si>
    <t>GETE 4</t>
  </si>
  <si>
    <t>REMOÇÃO DE CERCA COM MOURÕES DE MADEIRA - INCLUSIVE DESTINAÇÃO DO MATERIAL</t>
  </si>
  <si>
    <t>BASE</t>
  </si>
  <si>
    <t xml:space="preserve"> HORÁRIO </t>
  </si>
  <si>
    <t>3.3</t>
  </si>
  <si>
    <t>GETE 5</t>
  </si>
  <si>
    <t>DEMOLIÇÃO MECÂNICA DE CONSTRUÇÕES</t>
  </si>
  <si>
    <t>m²</t>
  </si>
  <si>
    <t>IH9824</t>
  </si>
  <si>
    <t>SERVENTE</t>
  </si>
  <si>
    <t>3.4</t>
  </si>
  <si>
    <t>GETE 6</t>
  </si>
  <si>
    <t>TRANSPORTE DE MATERIAL</t>
  </si>
  <si>
    <t>tkm</t>
  </si>
  <si>
    <t>*Preços unitários de venda (com BDI incluso). Para detalhes, ver composições de preços.</t>
  </si>
  <si>
    <t xml:space="preserve">(B)  =  TOTAL </t>
  </si>
  <si>
    <t xml:space="preserve">(C) PRODUÇÃO DA EQUIPE  =  </t>
  </si>
  <si>
    <t>CUSTO HORÁRIO TOTAL  =  (A) + (B)</t>
  </si>
  <si>
    <t xml:space="preserve">(D) CUSTO UNITÁRIO DE EXECUÇÃO  =  (A + B)  /  (C) </t>
  </si>
  <si>
    <t>MATERIAL (E)</t>
  </si>
  <si>
    <t>CONSUMO</t>
  </si>
  <si>
    <t>PREÇO</t>
  </si>
  <si>
    <t xml:space="preserve"> UNITÁRIO </t>
  </si>
  <si>
    <t>0346 SINAPI</t>
  </si>
  <si>
    <t>ARAME DE ACO OVALADO 15 X 17 ( 45,7 KG, 700 KGF), ROLO 1000 M</t>
  </si>
  <si>
    <t>M0745</t>
  </si>
  <si>
    <t>GRAMPO EM AÇO GALVANIZADO PARA CERCA - C = 25,4 mm e E =3,76 mm(1'' x 9 BWG)</t>
  </si>
  <si>
    <t>kg</t>
  </si>
  <si>
    <t>M2014</t>
  </si>
  <si>
    <t>MOURÃO DE MADEIRA - H = 2,20 m e D = 0,10 m</t>
  </si>
  <si>
    <t>un</t>
  </si>
  <si>
    <t>M2119</t>
  </si>
  <si>
    <t>MOURÃO DE MADEIRA - H = 2,80 m e D = 0,15 m</t>
  </si>
  <si>
    <t xml:space="preserve">(E)  =  TOTAL </t>
  </si>
  <si>
    <t>TEMPO FIXO (F)</t>
  </si>
  <si>
    <t xml:space="preserve">(F)  =  TOTAL </t>
  </si>
  <si>
    <t>MOMENTO DE TRANSPORTE (G)</t>
  </si>
  <si>
    <t>D.M.T</t>
  </si>
  <si>
    <t>PREÇO UNITÁRIO</t>
  </si>
  <si>
    <t>LN</t>
  </si>
  <si>
    <t>RP</t>
  </si>
  <si>
    <t>P</t>
  </si>
  <si>
    <t xml:space="preserve">(G)  =  TOTAL </t>
  </si>
  <si>
    <t>CUSTO DIRETO TOTAL  =  (D) + (E) + (F) + (G)</t>
  </si>
  <si>
    <t xml:space="preserve">B.D.I. </t>
  </si>
  <si>
    <t>PREÇO UNITÁRIO REFERENCIAL</t>
  </si>
  <si>
    <t>GETE-4</t>
  </si>
  <si>
    <t>Mourão de madeira - H = 2,10 m e D = 0,10 m - Caminhão carroceria 5 t</t>
  </si>
  <si>
    <t>Mourão de madeira - H = 2,20 m e D = 0,15 m - Caminhão carroceria 5 t</t>
  </si>
  <si>
    <t>GETE-5</t>
  </si>
  <si>
    <t xml:space="preserve"> DEMOLIÇÃO MECÂNICA DE CONSTRUÇÕES</t>
  </si>
  <si>
    <t>IE9515</t>
  </si>
  <si>
    <t>ESCAVADEIRA HIDRAÚLICA SOBRE ESTEIRAS COM CAÇAMBA COM CAPACIDADE DE 1,56 M³ - 118 KW</t>
  </si>
  <si>
    <t xml:space="preserve">                   -  </t>
  </si>
  <si>
    <t>IH9807</t>
  </si>
  <si>
    <t>BOMBEIRO HIDRÁULICO</t>
  </si>
  <si>
    <t>IH9808</t>
  </si>
  <si>
    <t>CARPINTEIRO</t>
  </si>
  <si>
    <t>IH9810</t>
  </si>
  <si>
    <t>ELETRICISTA</t>
  </si>
  <si>
    <t>IH9821</t>
  </si>
  <si>
    <t>PEDREIRO</t>
  </si>
  <si>
    <t>TRANSPORTE DE MATERIAL COM CAMINHÃO BASCULANTE DE 10 M³ - LEITO NATURAL</t>
  </si>
  <si>
    <t>IE9579</t>
  </si>
  <si>
    <t>CAMINHÃO BASCULANTE COM CAPACIDADE DE 10 M³ - 188 KW</t>
  </si>
  <si>
    <t>IP0001</t>
  </si>
  <si>
    <t>FIC</t>
  </si>
  <si>
    <t>%</t>
  </si>
  <si>
    <t>SUPERINTENDÊNCIA DE GESTÃO AMBIENTAL E TERRITORIAL - SUGAT 
QUADRO DE PRODUTOS E PREÇOS UNITÁRIOS E TOTAIS</t>
  </si>
  <si>
    <t>Objeto:</t>
  </si>
  <si>
    <t>Prazo:</t>
  </si>
  <si>
    <t>36 meses</t>
  </si>
  <si>
    <t>Data-base:</t>
  </si>
  <si>
    <t>Janeiro/2024</t>
  </si>
  <si>
    <r>
      <t>Item</t>
    </r>
    <r>
      <rPr>
        <sz val="9"/>
        <color rgb="FF000000"/>
        <rFont val="Calibri"/>
        <family val="2"/>
        <scheme val="minor"/>
      </rPr>
      <t> </t>
    </r>
  </si>
  <si>
    <r>
      <rPr>
        <b/>
        <sz val="9"/>
        <color rgb="FF000000"/>
        <rFont val="Calibri"/>
        <family val="2"/>
        <scheme val="minor"/>
      </rPr>
      <t>Descrição Produto</t>
    </r>
    <r>
      <rPr>
        <sz val="9"/>
        <color rgb="FF000000"/>
        <rFont val="Calibri"/>
        <family val="2"/>
        <scheme val="minor"/>
      </rPr>
      <t> </t>
    </r>
  </si>
  <si>
    <r>
      <t>Frequência</t>
    </r>
    <r>
      <rPr>
        <sz val="9"/>
        <color rgb="FF000000"/>
        <rFont val="Calibri"/>
        <family val="2"/>
        <scheme val="minor"/>
      </rPr>
      <t> </t>
    </r>
  </si>
  <si>
    <r>
      <t>Unidade</t>
    </r>
    <r>
      <rPr>
        <sz val="9"/>
        <color rgb="FF000000"/>
        <rFont val="Calibri"/>
        <family val="2"/>
        <scheme val="minor"/>
      </rPr>
      <t> </t>
    </r>
  </si>
  <si>
    <t>Quantidade Total</t>
  </si>
  <si>
    <r>
      <t>Preço unitário (R$</t>
    </r>
    <r>
      <rPr>
        <sz val="9"/>
        <color rgb="FF000000"/>
        <rFont val="Calibri"/>
        <family val="2"/>
        <scheme val="minor"/>
      </rPr>
      <t>)</t>
    </r>
  </si>
  <si>
    <r>
      <t>Total</t>
    </r>
    <r>
      <rPr>
        <sz val="9"/>
        <color rgb="FF000000"/>
        <rFont val="Calibri"/>
        <family val="2"/>
        <scheme val="minor"/>
      </rPr>
      <t> </t>
    </r>
    <r>
      <rPr>
        <b/>
        <sz val="9"/>
        <color rgb="FF000000"/>
        <rFont val="Calibri"/>
        <family val="2"/>
        <scheme val="minor"/>
      </rPr>
      <t>(R$)</t>
    </r>
  </si>
  <si>
    <t>Grupo 1</t>
  </si>
  <si>
    <t>Desapropriação, ocupação temporária e servidão administrativa</t>
  </si>
  <si>
    <t>DESP</t>
  </si>
  <si>
    <t>Produto 1.1</t>
  </si>
  <si>
    <t>Relatório de cadastro documental e socioeconômico</t>
  </si>
  <si>
    <t>DESP-1</t>
  </si>
  <si>
    <t>Sob demanda</t>
  </si>
  <si>
    <t>Unidade </t>
  </si>
  <si>
    <t>Produto 1.2</t>
  </si>
  <si>
    <t>Relatório de análise de impacto e transposição da faixa de domínio</t>
  </si>
  <si>
    <t>DESP-2</t>
  </si>
  <si>
    <t>Produto 1.3</t>
  </si>
  <si>
    <t>Laudo de avaliação de bens e/ou benfeitorias</t>
  </si>
  <si>
    <t>DESP-3</t>
  </si>
  <si>
    <t>Produto 1.4</t>
  </si>
  <si>
    <t>Laudo de avaliação de bens e/ou benfeitorias específico</t>
  </si>
  <si>
    <t>DESP-4</t>
  </si>
  <si>
    <t>Produto 1.5</t>
  </si>
  <si>
    <t>Parecer de análise de conformidade processual</t>
  </si>
  <si>
    <t>DESP-5</t>
  </si>
  <si>
    <t>Produto 1.6</t>
  </si>
  <si>
    <t>Traslado de escritura e acordo administrativo</t>
  </si>
  <si>
    <t>DESP-6</t>
  </si>
  <si>
    <t>Produto 1.7</t>
  </si>
  <si>
    <t>Certidão de registro imobiliário</t>
  </si>
  <si>
    <t>DESP-7</t>
  </si>
  <si>
    <t>Produto 1.8</t>
  </si>
  <si>
    <t>Projeto de Declaração de Utilidade Pública - DUP</t>
  </si>
  <si>
    <t>DESP-8</t>
  </si>
  <si>
    <t>Grupo 2</t>
  </si>
  <si>
    <t xml:space="preserve">Gerenciamento do Objeto Contratual </t>
  </si>
  <si>
    <t>GERC</t>
  </si>
  <si>
    <t>Produto 2.1</t>
  </si>
  <si>
    <t>Boletim técnico-gerencial fundiário - BTG Tipo 1</t>
  </si>
  <si>
    <t>GERC-1</t>
  </si>
  <si>
    <t>Produto 2.2</t>
  </si>
  <si>
    <t>Boletim técnico-gerencial fundiário - BTG Tipo 2</t>
  </si>
  <si>
    <t>GERC-2</t>
  </si>
  <si>
    <t>Produto 2.3</t>
  </si>
  <si>
    <t>Boletim técnico-gerencial fundiário - BTG Tipo 3</t>
  </si>
  <si>
    <t>GERC-3</t>
  </si>
  <si>
    <t>Produto 2.4</t>
  </si>
  <si>
    <t>Relatório de controle e sistemas gerenciais</t>
  </si>
  <si>
    <t>GERC-4</t>
  </si>
  <si>
    <t>Produto 2.5</t>
  </si>
  <si>
    <t>Relatório e gestão do patrimônio imobiliário</t>
  </si>
  <si>
    <t>GERC-5</t>
  </si>
  <si>
    <t>Produto 2.6</t>
  </si>
  <si>
    <t>Relatório de Plano Básico Ambiental - PBA/IBAMA</t>
  </si>
  <si>
    <t>GERC-6</t>
  </si>
  <si>
    <t>Produto 2.7</t>
  </si>
  <si>
    <t>Relatório final da gestão fundiária - RFGF</t>
  </si>
  <si>
    <t>GERC-7</t>
  </si>
  <si>
    <t>Grupo 3</t>
  </si>
  <si>
    <t>Diagnóstico Fundiário</t>
  </si>
  <si>
    <t>DIAG</t>
  </si>
  <si>
    <t>Produto 3.1</t>
  </si>
  <si>
    <t>Levantamento aerofotogramétrico</t>
  </si>
  <si>
    <t>DIAG-1</t>
  </si>
  <si>
    <t>Hectare</t>
  </si>
  <si>
    <t>Produto 3.2</t>
  </si>
  <si>
    <t>Relatório genérico de valores - RGV</t>
  </si>
  <si>
    <t>DIAG-2</t>
  </si>
  <si>
    <t>Produto 3.3</t>
  </si>
  <si>
    <t>Relatório assistencial</t>
  </si>
  <si>
    <t>DIAG-3</t>
  </si>
  <si>
    <t>Produto 3.4</t>
  </si>
  <si>
    <t>Laudo técnico de vistoria cautelar</t>
  </si>
  <si>
    <t>DIAG-4</t>
  </si>
  <si>
    <t>Produto 3.5</t>
  </si>
  <si>
    <t>Diagnóstico para reassentamento</t>
  </si>
  <si>
    <t>DIAG-5</t>
  </si>
  <si>
    <t>Grupo 4</t>
  </si>
  <si>
    <t xml:space="preserve">Gestão Territorial </t>
  </si>
  <si>
    <t>GETE</t>
  </si>
  <si>
    <t>Produto 4.1</t>
  </si>
  <si>
    <t>Gestão territorial - tratamento de invasões, ocorrências e interferências</t>
  </si>
  <si>
    <t>GETE-1</t>
  </si>
  <si>
    <t>Produto 4.2</t>
  </si>
  <si>
    <t>Vistoria individual de áreas</t>
  </si>
  <si>
    <t>GETE-2</t>
  </si>
  <si>
    <t>Produto 4.3</t>
  </si>
  <si>
    <t>Metro</t>
  </si>
  <si>
    <t>Produto 4.4</t>
  </si>
  <si>
    <t>Produto 4.5</t>
  </si>
  <si>
    <t>Produto 4.6</t>
  </si>
  <si>
    <t>Transporte de material</t>
  </si>
  <si>
    <t>Tkm</t>
  </si>
  <si>
    <t>Grupo 5</t>
  </si>
  <si>
    <t>Atividades Periciais</t>
  </si>
  <si>
    <t>PERI</t>
  </si>
  <si>
    <t>Produto 5.1</t>
  </si>
  <si>
    <t>Parecer de análise de designação pericial e elaboração de quesitos</t>
  </si>
  <si>
    <t>PERI-1</t>
  </si>
  <si>
    <t>Produto 5.2</t>
  </si>
  <si>
    <t>Parecer de análise de proposta de honorários periciais</t>
  </si>
  <si>
    <t>PERI-2</t>
  </si>
  <si>
    <t>Produto 5.3</t>
  </si>
  <si>
    <t>Relatório de assistência técnica pericial</t>
  </si>
  <si>
    <t>PERI-3</t>
  </si>
  <si>
    <t>Produto 5.4</t>
  </si>
  <si>
    <t>Parecer de análise de laudo pericial</t>
  </si>
  <si>
    <t>PERI-4</t>
  </si>
  <si>
    <t>Produto 5.5</t>
  </si>
  <si>
    <t>Parecer complementar</t>
  </si>
  <si>
    <t>PERI-5</t>
  </si>
  <si>
    <t>Grupo 6</t>
  </si>
  <si>
    <t xml:space="preserve">Regularização Fundiária Dominial </t>
  </si>
  <si>
    <t>FUND</t>
  </si>
  <si>
    <t>Produto 6.1</t>
  </si>
  <si>
    <t>Levantamento topográfico</t>
  </si>
  <si>
    <t>FUND-1</t>
  </si>
  <si>
    <t>Produto 6.2</t>
  </si>
  <si>
    <t>Implantação e monografia de marcos georreferenciados</t>
  </si>
  <si>
    <t>FUND-2</t>
  </si>
  <si>
    <t>Produto 6.3</t>
  </si>
  <si>
    <t>Certificação de georreferenciamento de imóvel rural</t>
  </si>
  <si>
    <t>FUND-3</t>
  </si>
  <si>
    <t>Produto 6.4</t>
  </si>
  <si>
    <t>Cadastro Ambiental Rural (CAR)</t>
  </si>
  <si>
    <t>FUND-4</t>
  </si>
  <si>
    <t>Grupo 7</t>
  </si>
  <si>
    <t xml:space="preserve">Produção avulsa – atividades e diligências técnicas e paralegais </t>
  </si>
  <si>
    <t>Produto 7.1</t>
  </si>
  <si>
    <t>Produção avulsa Tipo I - peças técnicas</t>
  </si>
  <si>
    <t>PROD-1</t>
  </si>
  <si>
    <t>Produto 7.2</t>
  </si>
  <si>
    <t>Produção avulsa Tipo II - documentos técnicos</t>
  </si>
  <si>
    <t>PROD-2</t>
  </si>
  <si>
    <t>Produto 7.3</t>
  </si>
  <si>
    <t>Produção avulsa Tipo III - serviços paralegais de complexidade 1</t>
  </si>
  <si>
    <t>PROD-3</t>
  </si>
  <si>
    <t>Produto 7.4</t>
  </si>
  <si>
    <t>Produção avulsa Tipo IV - serviços paralegais de complexidade 2</t>
  </si>
  <si>
    <t>PROD-4</t>
  </si>
  <si>
    <t>Produto 7.5</t>
  </si>
  <si>
    <t>Produção avulsa Tipo V - mutirão judicial</t>
  </si>
  <si>
    <t>PROD-5</t>
  </si>
  <si>
    <t>Produto 7.6</t>
  </si>
  <si>
    <t>Produção avulsa Tipo VI - diligência 1 - técnica</t>
  </si>
  <si>
    <t>PROD-6</t>
  </si>
  <si>
    <t>Produto 7.7</t>
  </si>
  <si>
    <t>Produção avulsa Tipo VII - diligência 2 - jurídica</t>
  </si>
  <si>
    <t>PROD-7</t>
  </si>
  <si>
    <t>Produto 7.8</t>
  </si>
  <si>
    <t>Produção avulsa Tipo VIII - Diária de veículo tipo van furgão com capacidade de 1,38 t - 100 kW, com motorista</t>
  </si>
  <si>
    <t>PROD-8</t>
  </si>
  <si>
    <t>TOTAL GERAL</t>
  </si>
  <si>
    <t>FICHA DE COMPOSIÇÃO DE PREÇOS</t>
  </si>
  <si>
    <t>QUANTIDADE</t>
  </si>
  <si>
    <t>CUSTO (R$)</t>
  </si>
  <si>
    <t>HORAS</t>
  </si>
  <si>
    <t>UNITÁRIO (MÊS)</t>
  </si>
  <si>
    <t>UNITÁRIO (H)</t>
  </si>
  <si>
    <t>unidade</t>
  </si>
  <si>
    <t>CUSTO TOTAL</t>
  </si>
  <si>
    <t>B.D.I.</t>
  </si>
  <si>
    <t>CUSTO UNITÁRIO REFERENCIAL - DATA BASE JANEIRO/2024 (UNIDADE: UND)</t>
  </si>
  <si>
    <t>QTDE PRODUTOS:</t>
  </si>
  <si>
    <t>TOTAL DO PRODUTO</t>
  </si>
  <si>
    <t xml:space="preserve">B.D.I.				</t>
  </si>
  <si>
    <t>QUADRO RESUMO (Grupo DESP)</t>
  </si>
  <si>
    <t>R$/Unitário</t>
  </si>
  <si>
    <t>Qtde</t>
  </si>
  <si>
    <t>Custo total (R$)</t>
  </si>
  <si>
    <t>TOTAL DOS PRODUTOS</t>
  </si>
  <si>
    <t>QUADRO RESUMO (Grupo GERC)</t>
  </si>
  <si>
    <t>R$/UNIDADE</t>
  </si>
  <si>
    <t>RENDIMENTO MÉDIO DA EQUIPE (ha/mês)</t>
  </si>
  <si>
    <t>hectare</t>
  </si>
  <si>
    <t>CUSTO UNITÁRIO REFERENCIAL - DATA BASE JANEIRO/2024 (UNIDADE: hectare - ha)</t>
  </si>
  <si>
    <t>QUADRO RESUMO (Grupo DIAG)</t>
  </si>
  <si>
    <t>CUSTO UNITÁRIO REFERENCIAL - DATA BASE JANEIRO/2024 (UNIDADE: UND. DE GLEBA)</t>
  </si>
  <si>
    <t>metro</t>
  </si>
  <si>
    <t>CUSTO UNITÁRIO REFERENCIAL - DATA BASE JANEIRO/2024 (UNIDADE: metro)</t>
  </si>
  <si>
    <t>CUSTO UNITÁRIO REFERENCIAL - DATA BASE JANEIRO/2024 (UNIDADE: metro quadrado - m²)</t>
  </si>
  <si>
    <t>m³</t>
  </si>
  <si>
    <t>CUSTO UNITÁRIO REFERENCIAL - DATA BASE JANEIRO/2024 (UNIDADE: metro cúbico - m³)</t>
  </si>
  <si>
    <t>QUADRO RESUMO (Grupo GETE)</t>
  </si>
  <si>
    <t>QUADRO RESUMO (Grupo PERI)</t>
  </si>
  <si>
    <t>unidades</t>
  </si>
  <si>
    <t>CUSTOS DE MÃO DE OBRA, VEÍCULOS, IMÓVEIS, MOBILIÁRIO, CESTAS DE INSTALAÇÕES E CUSTOS DIVERSOS</t>
  </si>
  <si>
    <t>QUADRO RESUMO (Grupo FUND)</t>
  </si>
  <si>
    <t>QUADRO RESUMO (Grupo PROD)</t>
  </si>
  <si>
    <t>https://www.gov.br/dnit/pt-br/assuntos/planejamento-e-pesquisa/custos-e-pagamentos/custos-e-pagamentos-dnit/engenharia-consultiva-2/tabela-de-precos-de-consultoria-1/relatorios/2024/janeiro/janeiro-2024</t>
  </si>
  <si>
    <t>https://www.gov.br/dnit/pt-br/assuntos/planejamento-e-pesquisa/custos-e-pagamentos/custos-e-pagamentos-dnit/engenharia-consultiva-2/bdi/bdi-tabela-de-precos-de-consultoria/bdi-tabela-de-precos-de-consultoria_2024-selic-10-75.pdf</t>
  </si>
  <si>
    <t>Contratação de empresa de prestação de serviços de engenharia consultiva para execução das atividades de desapropriação e gestão fundiária, com vistas ao desenvolvimento das atividades de competência regimental da Superintendência de Gestão Ambiental e Territorial - SUGAT, vinculada à Diretora de Empreendimentos – DIREM.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</si>
</sst>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"/>
    <numFmt numFmtId="166" formatCode="_(* #,##0.00_);_(* \(#,##0.00\);_(* &quot;-&quot;??_);_(@_)"/>
    <numFmt numFmtId="167" formatCode="_(* #,##0.0000_);_(* \(#,##0.0000\);_(* &quot;-&quot;??_);_(@_)"/>
    <numFmt numFmtId="168" formatCode="0.00&quot; m²&quot;"/>
    <numFmt numFmtId="169" formatCode="#,##0.0000"/>
    <numFmt numFmtId="170" formatCode="0.00000000"/>
    <numFmt numFmtId="171" formatCode="&quot;R$&quot;\ #,##0.00000"/>
    <numFmt numFmtId="172" formatCode="#,##0.00000"/>
    <numFmt numFmtId="173" formatCode="_-&quot;R$&quot;\ * #,##0.000_-;\-&quot;R$&quot;\ * #,##0.000_-;_-&quot;R$&quot;\ * &quot;-&quot;??_-;_-@_-"/>
  </numFmts>
  <fonts count="6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9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strike/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trike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name val="Calibri"/>
      <family val="2"/>
    </font>
    <font>
      <b/>
      <strike/>
      <sz val="10"/>
      <color rgb="FF00B050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</font>
    <font>
      <strike/>
      <sz val="10"/>
      <color theme="1"/>
      <name val="Calibri"/>
      <family val="2"/>
      <scheme val="minor"/>
    </font>
    <font>
      <b/>
      <u/>
      <sz val="2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FF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46EA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0589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377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hair">
        <color rgb="FFD9D9D9"/>
      </top>
      <bottom style="hair">
        <color rgb="FFD9D9D9"/>
      </bottom>
      <diagonal/>
    </border>
    <border>
      <left/>
      <right style="thin">
        <color indexed="64"/>
      </right>
      <top style="hair">
        <color rgb="FFD9D9D9"/>
      </top>
      <bottom style="hair">
        <color rgb="FFD9D9D9"/>
      </bottom>
      <diagonal/>
    </border>
    <border>
      <left style="thin">
        <color indexed="64"/>
      </left>
      <right/>
      <top/>
      <bottom style="hair">
        <color rgb="FFD9D9D9"/>
      </bottom>
      <diagonal/>
    </border>
    <border>
      <left/>
      <right style="thin">
        <color indexed="64"/>
      </right>
      <top/>
      <bottom style="hair">
        <color rgb="FFD9D9D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68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4" fillId="3" borderId="0" xfId="3" applyFont="1" applyFill="1" applyAlignment="1">
      <alignment horizontal="center" vertical="center"/>
    </xf>
    <xf numFmtId="0" fontId="4" fillId="3" borderId="0" xfId="3" applyFont="1" applyFill="1" applyAlignment="1" applyProtection="1">
      <alignment vertical="center"/>
      <protection locked="0"/>
    </xf>
    <xf numFmtId="0" fontId="4" fillId="3" borderId="0" xfId="3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71" fontId="1" fillId="0" borderId="0" xfId="7" applyNumberFormat="1" applyFont="1" applyFill="1" applyBorder="1" applyAlignment="1" applyProtection="1">
      <alignment horizontal="right" vertical="center"/>
    </xf>
    <xf numFmtId="0" fontId="16" fillId="9" borderId="26" xfId="0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horizontal="left" vertical="center"/>
    </xf>
    <xf numFmtId="171" fontId="16" fillId="0" borderId="0" xfId="7" applyNumberFormat="1" applyFont="1" applyFill="1" applyBorder="1" applyAlignment="1" applyProtection="1">
      <alignment horizontal="right" vertical="center"/>
    </xf>
    <xf numFmtId="0" fontId="16" fillId="0" borderId="0" xfId="6" applyFont="1" applyAlignment="1">
      <alignment horizontal="left" vertical="center" wrapText="1"/>
    </xf>
    <xf numFmtId="17" fontId="20" fillId="12" borderId="3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0" borderId="31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9" fontId="16" fillId="0" borderId="0" xfId="0" applyNumberFormat="1" applyFont="1" applyAlignment="1">
      <alignment horizontal="center" vertical="center"/>
    </xf>
    <xf numFmtId="165" fontId="16" fillId="6" borderId="38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20" fillId="13" borderId="38" xfId="0" applyNumberFormat="1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2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0" fontId="16" fillId="0" borderId="0" xfId="1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10" fontId="16" fillId="0" borderId="0" xfId="1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/>
    </xf>
    <xf numFmtId="0" fontId="16" fillId="0" borderId="26" xfId="0" applyFont="1" applyBorder="1" applyAlignment="1">
      <alignment horizontal="right" vertical="center"/>
    </xf>
    <xf numFmtId="0" fontId="16" fillId="0" borderId="34" xfId="0" applyFont="1" applyBorder="1" applyAlignment="1">
      <alignment vertical="center"/>
    </xf>
    <xf numFmtId="0" fontId="16" fillId="13" borderId="0" xfId="0" applyFont="1" applyFill="1" applyAlignment="1">
      <alignment horizontal="right" vertical="center"/>
    </xf>
    <xf numFmtId="0" fontId="20" fillId="13" borderId="32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9" fontId="10" fillId="6" borderId="38" xfId="0" applyNumberFormat="1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6" fillId="6" borderId="32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quotePrefix="1" applyFont="1"/>
    <xf numFmtId="169" fontId="10" fillId="0" borderId="32" xfId="0" applyNumberFormat="1" applyFont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170" fontId="10" fillId="0" borderId="0" xfId="0" applyNumberFormat="1" applyFont="1" applyAlignment="1">
      <alignment horizontal="center"/>
    </xf>
    <xf numFmtId="0" fontId="16" fillId="9" borderId="2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69" fontId="10" fillId="0" borderId="26" xfId="0" applyNumberFormat="1" applyFont="1" applyBorder="1" applyAlignment="1">
      <alignment horizontal="center" vertical="center"/>
    </xf>
    <xf numFmtId="9" fontId="10" fillId="0" borderId="26" xfId="0" applyNumberFormat="1" applyFont="1" applyBorder="1" applyAlignment="1">
      <alignment horizontal="center" vertical="center"/>
    </xf>
    <xf numFmtId="169" fontId="10" fillId="0" borderId="34" xfId="0" applyNumberFormat="1" applyFont="1" applyBorder="1" applyAlignment="1">
      <alignment horizontal="center" vertical="center"/>
    </xf>
    <xf numFmtId="17" fontId="20" fillId="0" borderId="0" xfId="0" applyNumberFormat="1" applyFont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1" fontId="16" fillId="0" borderId="0" xfId="0" applyNumberFormat="1" applyFont="1" applyAlignment="1">
      <alignment horizontal="center" vertical="center"/>
    </xf>
    <xf numFmtId="169" fontId="16" fillId="0" borderId="32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9" fontId="16" fillId="0" borderId="3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8" fontId="16" fillId="0" borderId="0" xfId="0" applyNumberFormat="1" applyFont="1" applyAlignment="1">
      <alignment horizontal="center" vertical="center"/>
    </xf>
    <xf numFmtId="10" fontId="16" fillId="0" borderId="0" xfId="1" applyNumberFormat="1" applyFont="1" applyFill="1" applyBorder="1" applyAlignment="1">
      <alignment vertical="center"/>
    </xf>
    <xf numFmtId="167" fontId="16" fillId="0" borderId="0" xfId="5" applyNumberFormat="1" applyFont="1" applyFill="1" applyBorder="1" applyAlignment="1">
      <alignment vertical="center"/>
    </xf>
    <xf numFmtId="17" fontId="10" fillId="0" borderId="0" xfId="0" applyNumberFormat="1" applyFont="1"/>
    <xf numFmtId="169" fontId="10" fillId="0" borderId="0" xfId="0" applyNumberFormat="1" applyFont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6" fillId="0" borderId="1" xfId="6" applyFont="1" applyBorder="1" applyAlignment="1">
      <alignment horizontal="left" vertical="center" wrapText="1"/>
    </xf>
    <xf numFmtId="171" fontId="16" fillId="0" borderId="30" xfId="7" applyNumberFormat="1" applyFont="1" applyFill="1" applyBorder="1" applyAlignment="1" applyProtection="1">
      <alignment horizontal="right" vertical="center"/>
    </xf>
    <xf numFmtId="0" fontId="19" fillId="0" borderId="1" xfId="6" applyFont="1" applyBorder="1" applyAlignment="1">
      <alignment horizontal="left" vertical="center" wrapText="1"/>
    </xf>
    <xf numFmtId="0" fontId="19" fillId="0" borderId="44" xfId="6" applyFont="1" applyBorder="1" applyAlignment="1">
      <alignment horizontal="left" vertical="center" wrapText="1"/>
    </xf>
    <xf numFmtId="0" fontId="16" fillId="0" borderId="44" xfId="6" applyFont="1" applyBorder="1" applyAlignment="1">
      <alignment horizontal="center" vertical="center"/>
    </xf>
    <xf numFmtId="171" fontId="16" fillId="0" borderId="45" xfId="7" applyNumberFormat="1" applyFont="1" applyFill="1" applyBorder="1" applyAlignment="1" applyProtection="1">
      <alignment horizontal="right" vertical="center"/>
    </xf>
    <xf numFmtId="0" fontId="20" fillId="13" borderId="1" xfId="6" applyFont="1" applyFill="1" applyBorder="1" applyAlignment="1">
      <alignment horizontal="center" vertical="center" wrapText="1"/>
    </xf>
    <xf numFmtId="166" fontId="20" fillId="13" borderId="1" xfId="7" applyFont="1" applyFill="1" applyBorder="1" applyAlignment="1" applyProtection="1">
      <alignment horizontal="center" vertical="center"/>
    </xf>
    <xf numFmtId="164" fontId="20" fillId="13" borderId="30" xfId="7" applyNumberFormat="1" applyFont="1" applyFill="1" applyBorder="1" applyAlignment="1" applyProtection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7" fontId="16" fillId="0" borderId="1" xfId="5" applyNumberFormat="1" applyFont="1" applyFill="1" applyBorder="1" applyAlignment="1">
      <alignment horizontal="center" vertical="center"/>
    </xf>
    <xf numFmtId="171" fontId="16" fillId="0" borderId="2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169" fontId="10" fillId="0" borderId="27" xfId="0" applyNumberFormat="1" applyFont="1" applyBorder="1" applyAlignment="1">
      <alignment horizontal="center" vertical="center"/>
    </xf>
    <xf numFmtId="9" fontId="10" fillId="0" borderId="27" xfId="0" applyNumberFormat="1" applyFont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0" fontId="17" fillId="0" borderId="0" xfId="0" quotePrefix="1" applyNumberFormat="1" applyFont="1" applyAlignment="1">
      <alignment horizontal="right" vertical="center"/>
    </xf>
    <xf numFmtId="10" fontId="14" fillId="12" borderId="2" xfId="4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24" fillId="1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17" borderId="11" xfId="0" applyFont="1" applyFill="1" applyBorder="1" applyAlignment="1">
      <alignment horizontal="center" vertical="center" wrapText="1"/>
    </xf>
    <xf numFmtId="0" fontId="24" fillId="17" borderId="1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44" fontId="4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vertical="center"/>
    </xf>
    <xf numFmtId="0" fontId="5" fillId="15" borderId="5" xfId="0" applyFont="1" applyFill="1" applyBorder="1" applyAlignment="1">
      <alignment vertical="center"/>
    </xf>
    <xf numFmtId="0" fontId="5" fillId="15" borderId="8" xfId="0" applyFont="1" applyFill="1" applyBorder="1" applyAlignment="1">
      <alignment horizontal="right" vertical="center"/>
    </xf>
    <xf numFmtId="44" fontId="5" fillId="15" borderId="9" xfId="0" applyNumberFormat="1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right" vertical="center"/>
    </xf>
    <xf numFmtId="10" fontId="5" fillId="15" borderId="8" xfId="0" applyNumberFormat="1" applyFont="1" applyFill="1" applyBorder="1" applyAlignment="1">
      <alignment horizontal="right" vertical="center"/>
    </xf>
    <xf numFmtId="0" fontId="5" fillId="15" borderId="13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right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right" vertical="center"/>
    </xf>
    <xf numFmtId="0" fontId="5" fillId="15" borderId="27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4" fillId="16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4" fillId="17" borderId="1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13" fillId="19" borderId="7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/>
    <xf numFmtId="0" fontId="24" fillId="20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left" vertical="center" wrapText="1"/>
    </xf>
    <xf numFmtId="3" fontId="24" fillId="20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4" fontId="16" fillId="8" borderId="1" xfId="0" applyNumberFormat="1" applyFont="1" applyFill="1" applyBorder="1" applyAlignment="1">
      <alignment horizontal="center" vertical="center"/>
    </xf>
    <xf numFmtId="4" fontId="17" fillId="8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3" fontId="24" fillId="5" borderId="1" xfId="0" applyNumberFormat="1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26" xfId="0" applyFont="1" applyBorder="1" applyAlignment="1">
      <alignment vertical="center" wrapText="1"/>
    </xf>
    <xf numFmtId="0" fontId="13" fillId="19" borderId="1" xfId="0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69" fontId="16" fillId="0" borderId="29" xfId="0" applyNumberFormat="1" applyFont="1" applyBorder="1" applyAlignment="1">
      <alignment horizontal="center" vertical="center"/>
    </xf>
    <xf numFmtId="169" fontId="16" fillId="0" borderId="26" xfId="0" applyNumberFormat="1" applyFont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4" fillId="21" borderId="11" xfId="0" applyFont="1" applyFill="1" applyBorder="1" applyAlignment="1">
      <alignment horizontal="center" vertical="center" wrapText="1"/>
    </xf>
    <xf numFmtId="0" fontId="24" fillId="21" borderId="11" xfId="0" applyFont="1" applyFill="1" applyBorder="1" applyAlignment="1">
      <alignment horizontal="left" vertical="center" wrapText="1"/>
    </xf>
    <xf numFmtId="3" fontId="24" fillId="21" borderId="11" xfId="0" applyNumberFormat="1" applyFont="1" applyFill="1" applyBorder="1" applyAlignment="1">
      <alignment horizontal="center" vertical="center" wrapText="1"/>
    </xf>
    <xf numFmtId="0" fontId="13" fillId="21" borderId="7" xfId="0" applyFont="1" applyFill="1" applyBorder="1" applyAlignment="1">
      <alignment horizontal="center" vertical="center"/>
    </xf>
    <xf numFmtId="0" fontId="13" fillId="21" borderId="1" xfId="0" applyFont="1" applyFill="1" applyBorder="1" applyAlignment="1">
      <alignment horizontal="center" vertical="center"/>
    </xf>
    <xf numFmtId="172" fontId="4" fillId="0" borderId="1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vertical="center"/>
    </xf>
    <xf numFmtId="0" fontId="5" fillId="15" borderId="7" xfId="0" applyFont="1" applyFill="1" applyBorder="1" applyAlignment="1">
      <alignment vertical="center"/>
    </xf>
    <xf numFmtId="0" fontId="5" fillId="15" borderId="2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15" borderId="47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3" borderId="0" xfId="0" applyFill="1"/>
    <xf numFmtId="0" fontId="24" fillId="23" borderId="11" xfId="0" applyFont="1" applyFill="1" applyBorder="1" applyAlignment="1">
      <alignment horizontal="center" vertical="center" wrapText="1"/>
    </xf>
    <xf numFmtId="0" fontId="24" fillId="23" borderId="11" xfId="0" applyFont="1" applyFill="1" applyBorder="1" applyAlignment="1">
      <alignment horizontal="left" vertical="center" wrapText="1"/>
    </xf>
    <xf numFmtId="3" fontId="24" fillId="23" borderId="11" xfId="0" applyNumberFormat="1" applyFont="1" applyFill="1" applyBorder="1" applyAlignment="1">
      <alignment horizontal="center" vertical="center" wrapText="1"/>
    </xf>
    <xf numFmtId="0" fontId="13" fillId="18" borderId="7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left" vertical="center" wrapText="1"/>
    </xf>
    <xf numFmtId="3" fontId="24" fillId="24" borderId="11" xfId="0" applyNumberFormat="1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left" vertical="center" wrapText="1"/>
    </xf>
    <xf numFmtId="3" fontId="24" fillId="25" borderId="1" xfId="0" applyNumberFormat="1" applyFont="1" applyFill="1" applyBorder="1" applyAlignment="1">
      <alignment horizontal="center" vertical="center" wrapText="1"/>
    </xf>
    <xf numFmtId="0" fontId="13" fillId="26" borderId="7" xfId="0" applyFont="1" applyFill="1" applyBorder="1" applyAlignment="1">
      <alignment horizontal="center" vertical="center"/>
    </xf>
    <xf numFmtId="44" fontId="13" fillId="26" borderId="1" xfId="0" applyNumberFormat="1" applyFont="1" applyFill="1" applyBorder="1" applyAlignment="1">
      <alignment vertical="center"/>
    </xf>
    <xf numFmtId="0" fontId="5" fillId="15" borderId="48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right" vertical="center"/>
    </xf>
    <xf numFmtId="164" fontId="31" fillId="3" borderId="0" xfId="8" applyNumberFormat="1" applyFont="1" applyFill="1" applyBorder="1" applyAlignment="1">
      <alignment horizontal="center" vertical="center"/>
    </xf>
    <xf numFmtId="0" fontId="34" fillId="28" borderId="9" xfId="0" applyFont="1" applyFill="1" applyBorder="1" applyAlignment="1">
      <alignment horizontal="center" vertical="center" wrapText="1"/>
    </xf>
    <xf numFmtId="0" fontId="34" fillId="28" borderId="1" xfId="0" applyFont="1" applyFill="1" applyBorder="1" applyAlignment="1">
      <alignment horizontal="center" vertical="center" wrapText="1"/>
    </xf>
    <xf numFmtId="0" fontId="34" fillId="28" borderId="7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28" fillId="0" borderId="0" xfId="0" applyFont="1"/>
    <xf numFmtId="0" fontId="5" fillId="15" borderId="50" xfId="0" applyFont="1" applyFill="1" applyBorder="1" applyAlignment="1">
      <alignment horizontal="center" vertical="center"/>
    </xf>
    <xf numFmtId="44" fontId="5" fillId="15" borderId="10" xfId="0" applyNumberFormat="1" applyFont="1" applyFill="1" applyBorder="1" applyAlignment="1">
      <alignment horizontal="center" vertical="center"/>
    </xf>
    <xf numFmtId="44" fontId="5" fillId="15" borderId="50" xfId="0" applyNumberFormat="1" applyFont="1" applyFill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44" fontId="13" fillId="20" borderId="52" xfId="0" applyNumberFormat="1" applyFont="1" applyFill="1" applyBorder="1" applyAlignment="1">
      <alignment vertical="center"/>
    </xf>
    <xf numFmtId="164" fontId="24" fillId="5" borderId="7" xfId="0" applyNumberFormat="1" applyFont="1" applyFill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 wrapText="1"/>
    </xf>
    <xf numFmtId="164" fontId="24" fillId="5" borderId="50" xfId="0" applyNumberFormat="1" applyFont="1" applyFill="1" applyBorder="1" applyAlignment="1">
      <alignment horizontal="center" vertical="center" wrapText="1"/>
    </xf>
    <xf numFmtId="164" fontId="24" fillId="20" borderId="7" xfId="0" applyNumberFormat="1" applyFont="1" applyFill="1" applyBorder="1" applyAlignment="1">
      <alignment horizontal="center" vertical="center" wrapText="1"/>
    </xf>
    <xf numFmtId="0" fontId="24" fillId="16" borderId="6" xfId="0" applyFont="1" applyFill="1" applyBorder="1" applyAlignment="1">
      <alignment horizontal="center" vertical="center" wrapText="1"/>
    </xf>
    <xf numFmtId="164" fontId="24" fillId="20" borderId="50" xfId="0" applyNumberFormat="1" applyFont="1" applyFill="1" applyBorder="1" applyAlignment="1">
      <alignment horizontal="center" vertical="center" wrapText="1"/>
    </xf>
    <xf numFmtId="164" fontId="24" fillId="17" borderId="16" xfId="0" applyNumberFormat="1" applyFont="1" applyFill="1" applyBorder="1" applyAlignment="1">
      <alignment horizontal="center" vertical="center" wrapText="1"/>
    </xf>
    <xf numFmtId="164" fontId="24" fillId="17" borderId="50" xfId="0" applyNumberFormat="1" applyFont="1" applyFill="1" applyBorder="1" applyAlignment="1">
      <alignment horizontal="center" vertical="center" wrapText="1"/>
    </xf>
    <xf numFmtId="164" fontId="24" fillId="21" borderId="16" xfId="0" applyNumberFormat="1" applyFont="1" applyFill="1" applyBorder="1" applyAlignment="1">
      <alignment horizontal="center" vertical="center" wrapText="1"/>
    </xf>
    <xf numFmtId="164" fontId="24" fillId="21" borderId="50" xfId="0" applyNumberFormat="1" applyFont="1" applyFill="1" applyBorder="1" applyAlignment="1">
      <alignment horizontal="center" vertical="center" wrapText="1"/>
    </xf>
    <xf numFmtId="164" fontId="24" fillId="23" borderId="16" xfId="0" applyNumberFormat="1" applyFont="1" applyFill="1" applyBorder="1" applyAlignment="1">
      <alignment horizontal="center" vertical="center" wrapText="1"/>
    </xf>
    <xf numFmtId="164" fontId="24" fillId="23" borderId="50" xfId="0" applyNumberFormat="1" applyFont="1" applyFill="1" applyBorder="1" applyAlignment="1">
      <alignment horizontal="center" vertical="center" wrapText="1"/>
    </xf>
    <xf numFmtId="164" fontId="24" fillId="24" borderId="16" xfId="0" applyNumberFormat="1" applyFont="1" applyFill="1" applyBorder="1" applyAlignment="1">
      <alignment horizontal="center" vertical="center" wrapText="1"/>
    </xf>
    <xf numFmtId="164" fontId="24" fillId="24" borderId="50" xfId="0" applyNumberFormat="1" applyFont="1" applyFill="1" applyBorder="1" applyAlignment="1">
      <alignment horizontal="center" vertical="center" wrapText="1"/>
    </xf>
    <xf numFmtId="164" fontId="24" fillId="25" borderId="7" xfId="0" applyNumberFormat="1" applyFont="1" applyFill="1" applyBorder="1" applyAlignment="1">
      <alignment horizontal="center" vertical="center" wrapText="1"/>
    </xf>
    <xf numFmtId="164" fontId="24" fillId="25" borderId="50" xfId="0" applyNumberFormat="1" applyFont="1" applyFill="1" applyBorder="1" applyAlignment="1">
      <alignment horizontal="center" vertical="center" wrapText="1"/>
    </xf>
    <xf numFmtId="164" fontId="26" fillId="22" borderId="50" xfId="0" applyNumberFormat="1" applyFont="1" applyFill="1" applyBorder="1" applyAlignment="1">
      <alignment horizontal="center" vertical="center" wrapText="1"/>
    </xf>
    <xf numFmtId="0" fontId="5" fillId="15" borderId="27" xfId="0" applyFont="1" applyFill="1" applyBorder="1" applyAlignment="1">
      <alignment vertical="center"/>
    </xf>
    <xf numFmtId="44" fontId="13" fillId="21" borderId="52" xfId="0" applyNumberFormat="1" applyFont="1" applyFill="1" applyBorder="1" applyAlignment="1">
      <alignment vertical="center"/>
    </xf>
    <xf numFmtId="44" fontId="13" fillId="19" borderId="52" xfId="0" applyNumberFormat="1" applyFont="1" applyFill="1" applyBorder="1" applyAlignment="1">
      <alignment vertical="center"/>
    </xf>
    <xf numFmtId="44" fontId="13" fillId="5" borderId="52" xfId="0" applyNumberFormat="1" applyFont="1" applyFill="1" applyBorder="1" applyAlignment="1">
      <alignment vertical="center"/>
    </xf>
    <xf numFmtId="44" fontId="13" fillId="18" borderId="52" xfId="0" applyNumberFormat="1" applyFont="1" applyFill="1" applyBorder="1" applyAlignment="1">
      <alignment vertical="center"/>
    </xf>
    <xf numFmtId="44" fontId="13" fillId="24" borderId="52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4" fontId="6" fillId="0" borderId="11" xfId="0" applyNumberFormat="1" applyFont="1" applyBorder="1" applyAlignment="1">
      <alignment vertical="center"/>
    </xf>
    <xf numFmtId="44" fontId="7" fillId="15" borderId="50" xfId="0" applyNumberFormat="1" applyFont="1" applyFill="1" applyBorder="1" applyAlignment="1">
      <alignment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15" borderId="13" xfId="0" applyFont="1" applyFill="1" applyBorder="1" applyAlignment="1">
      <alignment vertical="center"/>
    </xf>
    <xf numFmtId="4" fontId="5" fillId="15" borderId="21" xfId="0" applyNumberFormat="1" applyFont="1" applyFill="1" applyBorder="1" applyAlignment="1">
      <alignment horizontal="right" vertical="center"/>
    </xf>
    <xf numFmtId="44" fontId="5" fillId="15" borderId="53" xfId="0" applyNumberFormat="1" applyFont="1" applyFill="1" applyBorder="1" applyAlignment="1">
      <alignment vertical="center"/>
    </xf>
    <xf numFmtId="169" fontId="4" fillId="0" borderId="1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9" fontId="6" fillId="0" borderId="11" xfId="0" applyNumberFormat="1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165" fontId="37" fillId="0" borderId="0" xfId="0" applyNumberFormat="1" applyFont="1"/>
    <xf numFmtId="0" fontId="38" fillId="0" borderId="17" xfId="0" applyFont="1" applyBorder="1" applyAlignment="1">
      <alignment wrapText="1"/>
    </xf>
    <xf numFmtId="0" fontId="38" fillId="0" borderId="9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vertical="center"/>
    </xf>
    <xf numFmtId="0" fontId="17" fillId="6" borderId="3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" fontId="38" fillId="0" borderId="27" xfId="0" applyNumberFormat="1" applyFont="1" applyBorder="1" applyAlignment="1">
      <alignment horizontal="center" vertical="center" wrapText="1"/>
    </xf>
    <xf numFmtId="44" fontId="7" fillId="15" borderId="21" xfId="0" applyNumberFormat="1" applyFont="1" applyFill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20" fillId="13" borderId="9" xfId="6" applyFont="1" applyFill="1" applyBorder="1" applyAlignment="1">
      <alignment horizontal="center" vertical="center"/>
    </xf>
    <xf numFmtId="0" fontId="16" fillId="0" borderId="9" xfId="6" applyFont="1" applyBorder="1" applyAlignment="1">
      <alignment horizontal="center" vertical="center"/>
    </xf>
    <xf numFmtId="0" fontId="16" fillId="0" borderId="55" xfId="6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4" fontId="16" fillId="0" borderId="56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4" fontId="41" fillId="0" borderId="14" xfId="0" applyNumberFormat="1" applyFont="1" applyBorder="1" applyAlignment="1">
      <alignment wrapText="1"/>
    </xf>
    <xf numFmtId="0" fontId="41" fillId="0" borderId="14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44" fontId="42" fillId="15" borderId="50" xfId="0" applyNumberFormat="1" applyFont="1" applyFill="1" applyBorder="1" applyAlignment="1">
      <alignment vertical="center"/>
    </xf>
    <xf numFmtId="44" fontId="6" fillId="0" borderId="9" xfId="0" applyNumberFormat="1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44" fontId="4" fillId="0" borderId="7" xfId="0" applyNumberFormat="1" applyFont="1" applyBorder="1" applyAlignment="1">
      <alignment vertical="center"/>
    </xf>
    <xf numFmtId="0" fontId="0" fillId="3" borderId="7" xfId="0" applyFill="1" applyBorder="1"/>
    <xf numFmtId="0" fontId="12" fillId="3" borderId="7" xfId="0" applyFont="1" applyFill="1" applyBorder="1"/>
    <xf numFmtId="0" fontId="10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3" fontId="9" fillId="3" borderId="12" xfId="5" applyFont="1" applyFill="1" applyBorder="1" applyAlignment="1">
      <alignment vertical="center"/>
    </xf>
    <xf numFmtId="4" fontId="16" fillId="0" borderId="12" xfId="0" applyNumberFormat="1" applyFont="1" applyBorder="1" applyAlignment="1">
      <alignment vertical="center" wrapText="1"/>
    </xf>
    <xf numFmtId="43" fontId="31" fillId="0" borderId="12" xfId="5" applyFont="1" applyFill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43" fontId="43" fillId="0" borderId="0" xfId="5" applyFont="1" applyBorder="1" applyAlignment="1">
      <alignment vertical="top"/>
    </xf>
    <xf numFmtId="43" fontId="43" fillId="0" borderId="15" xfId="5" applyFont="1" applyBorder="1" applyAlignment="1">
      <alignment vertical="top"/>
    </xf>
    <xf numFmtId="43" fontId="44" fillId="3" borderId="15" xfId="5" applyFont="1" applyFill="1" applyBorder="1" applyAlignment="1">
      <alignment vertical="top"/>
    </xf>
    <xf numFmtId="4" fontId="45" fillId="0" borderId="15" xfId="0" applyNumberFormat="1" applyFont="1" applyBorder="1" applyAlignment="1">
      <alignment vertical="top" wrapText="1"/>
    </xf>
    <xf numFmtId="43" fontId="43" fillId="0" borderId="15" xfId="5" applyFont="1" applyFill="1" applyBorder="1" applyAlignment="1">
      <alignment vertical="top"/>
    </xf>
    <xf numFmtId="0" fontId="45" fillId="0" borderId="15" xfId="0" applyFont="1" applyBorder="1" applyAlignment="1">
      <alignment vertical="top"/>
    </xf>
    <xf numFmtId="164" fontId="43" fillId="3" borderId="15" xfId="8" applyNumberFormat="1" applyFont="1" applyFill="1" applyBorder="1" applyAlignment="1">
      <alignment vertical="top"/>
    </xf>
    <xf numFmtId="164" fontId="46" fillId="3" borderId="15" xfId="8" applyNumberFormat="1" applyFont="1" applyFill="1" applyBorder="1" applyAlignment="1">
      <alignment vertical="top"/>
    </xf>
    <xf numFmtId="164" fontId="47" fillId="3" borderId="15" xfId="8" applyNumberFormat="1" applyFont="1" applyFill="1" applyBorder="1" applyAlignment="1">
      <alignment vertical="top"/>
    </xf>
    <xf numFmtId="0" fontId="25" fillId="0" borderId="1" xfId="0" applyFont="1" applyBorder="1" applyAlignment="1">
      <alignment horizontal="justify" vertical="center" wrapText="1"/>
    </xf>
    <xf numFmtId="0" fontId="48" fillId="0" borderId="1" xfId="0" applyFont="1" applyBorder="1" applyAlignment="1">
      <alignment horizontal="justify" vertical="center" wrapText="1"/>
    </xf>
    <xf numFmtId="3" fontId="5" fillId="15" borderId="50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/>
    </xf>
    <xf numFmtId="0" fontId="13" fillId="24" borderId="15" xfId="0" applyFont="1" applyFill="1" applyBorder="1" applyAlignment="1">
      <alignment horizontal="center" vertical="center"/>
    </xf>
    <xf numFmtId="0" fontId="13" fillId="26" borderId="15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3" fontId="13" fillId="20" borderId="51" xfId="0" applyNumberFormat="1" applyFont="1" applyFill="1" applyBorder="1" applyAlignment="1">
      <alignment horizontal="center" vertical="center"/>
    </xf>
    <xf numFmtId="3" fontId="13" fillId="5" borderId="51" xfId="0" applyNumberFormat="1" applyFont="1" applyFill="1" applyBorder="1" applyAlignment="1">
      <alignment horizontal="center" vertical="center"/>
    </xf>
    <xf numFmtId="3" fontId="13" fillId="19" borderId="51" xfId="0" applyNumberFormat="1" applyFont="1" applyFill="1" applyBorder="1" applyAlignment="1">
      <alignment horizontal="center" vertical="center"/>
    </xf>
    <xf numFmtId="3" fontId="13" fillId="21" borderId="51" xfId="0" applyNumberFormat="1" applyFont="1" applyFill="1" applyBorder="1" applyAlignment="1">
      <alignment horizontal="center" vertical="center"/>
    </xf>
    <xf numFmtId="3" fontId="13" fillId="18" borderId="51" xfId="0" applyNumberFormat="1" applyFont="1" applyFill="1" applyBorder="1" applyAlignment="1">
      <alignment horizontal="center" vertical="center"/>
    </xf>
    <xf numFmtId="3" fontId="13" fillId="24" borderId="51" xfId="0" applyNumberFormat="1" applyFont="1" applyFill="1" applyBorder="1" applyAlignment="1">
      <alignment horizontal="center" vertical="center"/>
    </xf>
    <xf numFmtId="3" fontId="13" fillId="26" borderId="1" xfId="0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9" fontId="6" fillId="0" borderId="6" xfId="0" applyNumberFormat="1" applyFont="1" applyBorder="1" applyAlignment="1">
      <alignment horizontal="center" vertical="center"/>
    </xf>
    <xf numFmtId="0" fontId="34" fillId="28" borderId="4" xfId="0" applyFont="1" applyFill="1" applyBorder="1" applyAlignment="1">
      <alignment horizontal="center" vertical="center" wrapText="1"/>
    </xf>
    <xf numFmtId="4" fontId="38" fillId="0" borderId="20" xfId="0" applyNumberFormat="1" applyFont="1" applyBorder="1" applyAlignment="1">
      <alignment horizontal="center" vertical="center" wrapText="1"/>
    </xf>
    <xf numFmtId="4" fontId="38" fillId="0" borderId="15" xfId="0" applyNumberFormat="1" applyFont="1" applyBorder="1" applyAlignment="1">
      <alignment horizontal="center" vertical="center" wrapText="1"/>
    </xf>
    <xf numFmtId="2" fontId="38" fillId="0" borderId="15" xfId="0" applyNumberFormat="1" applyFont="1" applyBorder="1" applyAlignment="1">
      <alignment horizontal="center" vertical="center" wrapText="1"/>
    </xf>
    <xf numFmtId="0" fontId="7" fillId="15" borderId="50" xfId="0" applyFont="1" applyFill="1" applyBorder="1" applyAlignment="1">
      <alignment horizontal="center" vertical="center"/>
    </xf>
    <xf numFmtId="43" fontId="7" fillId="0" borderId="12" xfId="5" applyFont="1" applyBorder="1" applyAlignment="1">
      <alignment vertical="center"/>
    </xf>
    <xf numFmtId="43" fontId="7" fillId="0" borderId="12" xfId="5" applyFont="1" applyBorder="1" applyAlignment="1">
      <alignment horizontal="center" vertical="center"/>
    </xf>
    <xf numFmtId="43" fontId="7" fillId="0" borderId="12" xfId="5" applyFont="1" applyFill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44" fontId="52" fillId="0" borderId="7" xfId="0" applyNumberFormat="1" applyFont="1" applyBorder="1" applyAlignment="1">
      <alignment vertical="center"/>
    </xf>
    <xf numFmtId="0" fontId="51" fillId="0" borderId="12" xfId="0" applyFont="1" applyBorder="1" applyAlignment="1">
      <alignment horizontal="center" vertical="center"/>
    </xf>
    <xf numFmtId="43" fontId="43" fillId="0" borderId="12" xfId="5" applyFont="1" applyFill="1" applyBorder="1" applyAlignment="1">
      <alignment vertical="center"/>
    </xf>
    <xf numFmtId="0" fontId="1" fillId="29" borderId="58" xfId="0" applyFont="1" applyFill="1" applyBorder="1"/>
    <xf numFmtId="43" fontId="6" fillId="0" borderId="12" xfId="5" applyFont="1" applyBorder="1" applyAlignment="1">
      <alignment vertical="center"/>
    </xf>
    <xf numFmtId="4" fontId="40" fillId="0" borderId="59" xfId="0" applyNumberFormat="1" applyFont="1" applyBorder="1" applyAlignment="1">
      <alignment horizontal="center" vertical="center" wrapText="1"/>
    </xf>
    <xf numFmtId="4" fontId="35" fillId="0" borderId="59" xfId="0" applyNumberFormat="1" applyFont="1" applyBorder="1" applyAlignment="1">
      <alignment horizontal="center" vertical="center" wrapText="1"/>
    </xf>
    <xf numFmtId="0" fontId="53" fillId="29" borderId="4" xfId="0" applyFont="1" applyFill="1" applyBorder="1" applyAlignment="1">
      <alignment readingOrder="1"/>
    </xf>
    <xf numFmtId="0" fontId="54" fillId="29" borderId="5" xfId="0" applyFont="1" applyFill="1" applyBorder="1"/>
    <xf numFmtId="0" fontId="15" fillId="29" borderId="5" xfId="0" applyFont="1" applyFill="1" applyBorder="1"/>
    <xf numFmtId="0" fontId="55" fillId="29" borderId="5" xfId="0" applyFont="1" applyFill="1" applyBorder="1"/>
    <xf numFmtId="0" fontId="15" fillId="29" borderId="10" xfId="0" applyFont="1" applyFill="1" applyBorder="1"/>
    <xf numFmtId="0" fontId="23" fillId="0" borderId="0" xfId="0" applyFont="1"/>
    <xf numFmtId="0" fontId="53" fillId="29" borderId="2" xfId="0" applyFont="1" applyFill="1" applyBorder="1" applyAlignment="1">
      <alignment readingOrder="1"/>
    </xf>
    <xf numFmtId="0" fontId="15" fillId="29" borderId="0" xfId="0" applyFont="1" applyFill="1"/>
    <xf numFmtId="0" fontId="55" fillId="29" borderId="0" xfId="0" applyFont="1" applyFill="1"/>
    <xf numFmtId="0" fontId="15" fillId="29" borderId="3" xfId="0" applyFont="1" applyFill="1" applyBorder="1"/>
    <xf numFmtId="17" fontId="15" fillId="29" borderId="3" xfId="0" applyNumberFormat="1" applyFont="1" applyFill="1" applyBorder="1"/>
    <xf numFmtId="0" fontId="55" fillId="29" borderId="2" xfId="0" applyFont="1" applyFill="1" applyBorder="1"/>
    <xf numFmtId="0" fontId="56" fillId="31" borderId="7" xfId="0" applyFont="1" applyFill="1" applyBorder="1"/>
    <xf numFmtId="0" fontId="56" fillId="29" borderId="4" xfId="0" applyFont="1" applyFill="1" applyBorder="1"/>
    <xf numFmtId="0" fontId="56" fillId="29" borderId="0" xfId="0" applyFont="1" applyFill="1"/>
    <xf numFmtId="0" fontId="54" fillId="29" borderId="0" xfId="0" applyFont="1" applyFill="1"/>
    <xf numFmtId="0" fontId="57" fillId="29" borderId="0" xfId="0" applyFont="1" applyFill="1" applyAlignment="1">
      <alignment wrapText="1"/>
    </xf>
    <xf numFmtId="0" fontId="56" fillId="29" borderId="16" xfId="0" applyFont="1" applyFill="1" applyBorder="1" applyAlignment="1">
      <alignment wrapText="1"/>
    </xf>
    <xf numFmtId="0" fontId="56" fillId="29" borderId="27" xfId="0" applyFont="1" applyFill="1" applyBorder="1" applyAlignment="1">
      <alignment wrapText="1"/>
    </xf>
    <xf numFmtId="0" fontId="15" fillId="29" borderId="17" xfId="0" applyFont="1" applyFill="1" applyBorder="1"/>
    <xf numFmtId="0" fontId="56" fillId="29" borderId="2" xfId="0" applyFont="1" applyFill="1" applyBorder="1"/>
    <xf numFmtId="0" fontId="56" fillId="29" borderId="3" xfId="0" applyFont="1" applyFill="1" applyBorder="1"/>
    <xf numFmtId="0" fontId="56" fillId="29" borderId="8" xfId="0" applyFont="1" applyFill="1" applyBorder="1"/>
    <xf numFmtId="0" fontId="56" fillId="29" borderId="16" xfId="0" applyFont="1" applyFill="1" applyBorder="1"/>
    <xf numFmtId="0" fontId="56" fillId="29" borderId="27" xfId="0" applyFont="1" applyFill="1" applyBorder="1"/>
    <xf numFmtId="0" fontId="56" fillId="29" borderId="17" xfId="0" applyFont="1" applyFill="1" applyBorder="1"/>
    <xf numFmtId="0" fontId="58" fillId="29" borderId="2" xfId="0" applyFont="1" applyFill="1" applyBorder="1"/>
    <xf numFmtId="0" fontId="58" fillId="29" borderId="0" xfId="0" applyFont="1" applyFill="1"/>
    <xf numFmtId="0" fontId="58" fillId="29" borderId="18" xfId="0" applyFont="1" applyFill="1" applyBorder="1"/>
    <xf numFmtId="0" fontId="58" fillId="29" borderId="3" xfId="0" applyFont="1" applyFill="1" applyBorder="1"/>
    <xf numFmtId="0" fontId="59" fillId="29" borderId="0" xfId="0" applyFont="1" applyFill="1"/>
    <xf numFmtId="0" fontId="58" fillId="29" borderId="16" xfId="0" applyFont="1" applyFill="1" applyBorder="1"/>
    <xf numFmtId="0" fontId="58" fillId="29" borderId="27" xfId="0" applyFont="1" applyFill="1" applyBorder="1"/>
    <xf numFmtId="0" fontId="58" fillId="29" borderId="17" xfId="0" applyFont="1" applyFill="1" applyBorder="1"/>
    <xf numFmtId="0" fontId="56" fillId="29" borderId="9" xfId="0" applyFont="1" applyFill="1" applyBorder="1"/>
    <xf numFmtId="0" fontId="56" fillId="29" borderId="7" xfId="0" applyFont="1" applyFill="1" applyBorder="1"/>
    <xf numFmtId="0" fontId="59" fillId="29" borderId="27" xfId="0" applyFont="1" applyFill="1" applyBorder="1"/>
    <xf numFmtId="0" fontId="56" fillId="29" borderId="11" xfId="0" applyFont="1" applyFill="1" applyBorder="1"/>
    <xf numFmtId="0" fontId="58" fillId="29" borderId="11" xfId="0" applyFont="1" applyFill="1" applyBorder="1"/>
    <xf numFmtId="0" fontId="56" fillId="31" borderId="0" xfId="0" applyFont="1" applyFill="1"/>
    <xf numFmtId="0" fontId="56" fillId="31" borderId="27" xfId="0" applyFont="1" applyFill="1" applyBorder="1"/>
    <xf numFmtId="0" fontId="58" fillId="31" borderId="17" xfId="0" applyFont="1" applyFill="1" applyBorder="1"/>
    <xf numFmtId="0" fontId="56" fillId="31" borderId="17" xfId="0" applyFont="1" applyFill="1" applyBorder="1"/>
    <xf numFmtId="10" fontId="56" fillId="29" borderId="17" xfId="0" applyNumberFormat="1" applyFont="1" applyFill="1" applyBorder="1"/>
    <xf numFmtId="0" fontId="60" fillId="29" borderId="0" xfId="0" applyFont="1" applyFill="1"/>
    <xf numFmtId="0" fontId="1" fillId="29" borderId="2" xfId="0" applyFont="1" applyFill="1" applyBorder="1"/>
    <xf numFmtId="0" fontId="1" fillId="29" borderId="0" xfId="0" applyFont="1" applyFill="1"/>
    <xf numFmtId="0" fontId="1" fillId="29" borderId="3" xfId="0" applyFont="1" applyFill="1" applyBorder="1"/>
    <xf numFmtId="0" fontId="1" fillId="29" borderId="7" xfId="0" applyFont="1" applyFill="1" applyBorder="1"/>
    <xf numFmtId="0" fontId="1" fillId="29" borderId="8" xfId="0" applyFont="1" applyFill="1" applyBorder="1"/>
    <xf numFmtId="0" fontId="1" fillId="29" borderId="9" xfId="0" applyFont="1" applyFill="1" applyBorder="1"/>
    <xf numFmtId="0" fontId="1" fillId="29" borderId="11" xfId="0" applyFont="1" applyFill="1" applyBorder="1"/>
    <xf numFmtId="0" fontId="1" fillId="29" borderId="17" xfId="0" applyFont="1" applyFill="1" applyBorder="1" applyAlignment="1">
      <alignment wrapText="1"/>
    </xf>
    <xf numFmtId="0" fontId="15" fillId="29" borderId="2" xfId="0" applyFont="1" applyFill="1" applyBorder="1"/>
    <xf numFmtId="0" fontId="15" fillId="29" borderId="0" xfId="0" applyFont="1" applyFill="1" applyAlignment="1">
      <alignment wrapText="1"/>
    </xf>
    <xf numFmtId="0" fontId="15" fillId="33" borderId="61" xfId="0" applyFont="1" applyFill="1" applyBorder="1"/>
    <xf numFmtId="0" fontId="15" fillId="33" borderId="57" xfId="0" applyFont="1" applyFill="1" applyBorder="1"/>
    <xf numFmtId="0" fontId="15" fillId="33" borderId="57" xfId="0" applyFont="1" applyFill="1" applyBorder="1" applyAlignment="1">
      <alignment wrapText="1"/>
    </xf>
    <xf numFmtId="0" fontId="15" fillId="33" borderId="62" xfId="0" applyFont="1" applyFill="1" applyBorder="1"/>
    <xf numFmtId="0" fontId="1" fillId="29" borderId="63" xfId="0" applyFont="1" applyFill="1" applyBorder="1"/>
    <xf numFmtId="0" fontId="1" fillId="34" borderId="58" xfId="0" applyFont="1" applyFill="1" applyBorder="1"/>
    <xf numFmtId="0" fontId="1" fillId="29" borderId="64" xfId="0" applyFont="1" applyFill="1" applyBorder="1"/>
    <xf numFmtId="4" fontId="1" fillId="29" borderId="64" xfId="0" applyNumberFormat="1" applyFont="1" applyFill="1" applyBorder="1"/>
    <xf numFmtId="4" fontId="1" fillId="29" borderId="0" xfId="0" applyNumberFormat="1" applyFont="1" applyFill="1"/>
    <xf numFmtId="0" fontId="15" fillId="33" borderId="63" xfId="0" applyFont="1" applyFill="1" applyBorder="1"/>
    <xf numFmtId="0" fontId="15" fillId="33" borderId="58" xfId="0" applyFont="1" applyFill="1" applyBorder="1"/>
    <xf numFmtId="0" fontId="15" fillId="33" borderId="64" xfId="0" applyFont="1" applyFill="1" applyBorder="1"/>
    <xf numFmtId="0" fontId="62" fillId="29" borderId="5" xfId="0" applyFont="1" applyFill="1" applyBorder="1"/>
    <xf numFmtId="0" fontId="62" fillId="29" borderId="0" xfId="0" applyFont="1" applyFill="1"/>
    <xf numFmtId="0" fontId="58" fillId="29" borderId="2" xfId="0" applyFont="1" applyFill="1" applyBorder="1" applyAlignment="1">
      <alignment horizontal="left"/>
    </xf>
    <xf numFmtId="0" fontId="58" fillId="29" borderId="0" xfId="0" applyFont="1" applyFill="1" applyAlignment="1">
      <alignment horizontal="left"/>
    </xf>
    <xf numFmtId="0" fontId="58" fillId="29" borderId="0" xfId="0" applyFont="1" applyFill="1" applyAlignment="1">
      <alignment horizontal="left" wrapText="1"/>
    </xf>
    <xf numFmtId="0" fontId="23" fillId="30" borderId="0" xfId="0" applyFont="1" applyFill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4" fontId="25" fillId="0" borderId="11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vertical="center" wrapText="1"/>
    </xf>
    <xf numFmtId="4" fontId="25" fillId="0" borderId="1" xfId="0" applyNumberFormat="1" applyFont="1" applyBorder="1" applyAlignment="1">
      <alignment vertical="center" wrapText="1"/>
    </xf>
    <xf numFmtId="3" fontId="25" fillId="3" borderId="1" xfId="0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0" fontId="63" fillId="16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5" fillId="15" borderId="11" xfId="0" applyFont="1" applyFill="1" applyBorder="1" applyAlignment="1">
      <alignment horizontal="center" vertical="center"/>
    </xf>
    <xf numFmtId="173" fontId="4" fillId="0" borderId="1" xfId="0" applyNumberFormat="1" applyFont="1" applyBorder="1" applyAlignment="1">
      <alignment vertical="center"/>
    </xf>
    <xf numFmtId="0" fontId="13" fillId="21" borderId="46" xfId="0" applyFont="1" applyFill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2" fontId="0" fillId="0" borderId="0" xfId="0" applyNumberFormat="1"/>
    <xf numFmtId="2" fontId="35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6" fillId="21" borderId="1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173" fontId="4" fillId="0" borderId="11" xfId="0" applyNumberFormat="1" applyFont="1" applyBorder="1" applyAlignment="1">
      <alignment vertical="center"/>
    </xf>
    <xf numFmtId="172" fontId="4" fillId="0" borderId="11" xfId="0" applyNumberFormat="1" applyFont="1" applyBorder="1" applyAlignment="1">
      <alignment horizontal="center" vertical="center"/>
    </xf>
    <xf numFmtId="0" fontId="13" fillId="20" borderId="10" xfId="0" applyFont="1" applyFill="1" applyBorder="1" applyAlignment="1">
      <alignment horizontal="center" vertical="center"/>
    </xf>
    <xf numFmtId="10" fontId="5" fillId="15" borderId="8" xfId="0" applyNumberFormat="1" applyFont="1" applyFill="1" applyBorder="1" applyAlignment="1">
      <alignment horizontal="left" vertical="center"/>
    </xf>
    <xf numFmtId="43" fontId="4" fillId="0" borderId="1" xfId="0" applyNumberFormat="1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13" fillId="20" borderId="15" xfId="0" applyFont="1" applyFill="1" applyBorder="1" applyAlignment="1">
      <alignment horizontal="center" vertical="center"/>
    </xf>
    <xf numFmtId="1" fontId="5" fillId="15" borderId="39" xfId="0" applyNumberFormat="1" applyFont="1" applyFill="1" applyBorder="1" applyAlignment="1">
      <alignment horizontal="center" vertical="center"/>
    </xf>
    <xf numFmtId="10" fontId="5" fillId="15" borderId="5" xfId="0" applyNumberFormat="1" applyFont="1" applyFill="1" applyBorder="1" applyAlignment="1">
      <alignment horizontal="right" vertical="center"/>
    </xf>
    <xf numFmtId="0" fontId="5" fillId="15" borderId="27" xfId="0" applyFont="1" applyFill="1" applyBorder="1" applyAlignment="1">
      <alignment horizontal="right" vertical="center"/>
    </xf>
    <xf numFmtId="0" fontId="13" fillId="20" borderId="6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19" borderId="46" xfId="0" applyFont="1" applyFill="1" applyBorder="1" applyAlignment="1">
      <alignment horizontal="center" vertical="center"/>
    </xf>
    <xf numFmtId="0" fontId="13" fillId="19" borderId="21" xfId="0" applyFont="1" applyFill="1" applyBorder="1" applyAlignment="1">
      <alignment horizontal="center" vertical="center"/>
    </xf>
    <xf numFmtId="0" fontId="13" fillId="21" borderId="21" xfId="0" applyFont="1" applyFill="1" applyBorder="1" applyAlignment="1">
      <alignment horizontal="center" vertical="center"/>
    </xf>
    <xf numFmtId="0" fontId="13" fillId="21" borderId="6" xfId="0" applyFont="1" applyFill="1" applyBorder="1" applyAlignment="1">
      <alignment horizontal="center" vertical="center"/>
    </xf>
    <xf numFmtId="0" fontId="13" fillId="18" borderId="46" xfId="0" applyFont="1" applyFill="1" applyBorder="1" applyAlignment="1">
      <alignment horizontal="center" vertical="center"/>
    </xf>
    <xf numFmtId="0" fontId="13" fillId="24" borderId="4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7" fillId="15" borderId="50" xfId="0" applyNumberFormat="1" applyFont="1" applyFill="1" applyBorder="1" applyAlignment="1">
      <alignment horizontal="center" vertical="center"/>
    </xf>
    <xf numFmtId="0" fontId="13" fillId="26" borderId="4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21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 wrapText="1"/>
    </xf>
    <xf numFmtId="44" fontId="4" fillId="0" borderId="11" xfId="0" applyNumberFormat="1" applyFont="1" applyBorder="1" applyAlignment="1">
      <alignment vertical="center" wrapText="1"/>
    </xf>
    <xf numFmtId="44" fontId="8" fillId="0" borderId="11" xfId="0" applyNumberFormat="1" applyFont="1" applyBorder="1" applyAlignment="1">
      <alignment horizontal="center" vertical="center"/>
    </xf>
    <xf numFmtId="44" fontId="8" fillId="21" borderId="1" xfId="0" applyNumberFormat="1" applyFont="1" applyFill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/>
    </xf>
    <xf numFmtId="8" fontId="65" fillId="0" borderId="0" xfId="0" applyNumberFormat="1" applyFont="1"/>
    <xf numFmtId="8" fontId="4" fillId="0" borderId="0" xfId="0" applyNumberFormat="1" applyFont="1" applyAlignment="1">
      <alignment vertical="center"/>
    </xf>
    <xf numFmtId="0" fontId="50" fillId="3" borderId="0" xfId="10" applyFill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9" fillId="12" borderId="0" xfId="0" applyFont="1" applyFill="1" applyAlignment="1">
      <alignment horizontal="center" vertical="center"/>
    </xf>
    <xf numFmtId="0" fontId="39" fillId="12" borderId="32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4" fillId="28" borderId="1" xfId="0" applyFont="1" applyFill="1" applyBorder="1" applyAlignment="1">
      <alignment horizontal="center" vertical="center" wrapText="1"/>
    </xf>
    <xf numFmtId="0" fontId="33" fillId="27" borderId="0" xfId="0" applyFont="1" applyFill="1" applyAlignment="1">
      <alignment horizontal="center" vertical="center"/>
    </xf>
    <xf numFmtId="0" fontId="34" fillId="28" borderId="9" xfId="0" applyFont="1" applyFill="1" applyBorder="1" applyAlignment="1">
      <alignment horizontal="center" vertical="center" wrapText="1"/>
    </xf>
    <xf numFmtId="0" fontId="34" fillId="28" borderId="7" xfId="0" applyFont="1" applyFill="1" applyBorder="1" applyAlignment="1">
      <alignment horizontal="center" vertical="center" wrapText="1"/>
    </xf>
    <xf numFmtId="0" fontId="33" fillId="27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9" fillId="12" borderId="35" xfId="0" applyFont="1" applyFill="1" applyBorder="1" applyAlignment="1">
      <alignment horizontal="center" vertical="center"/>
    </xf>
    <xf numFmtId="0" fontId="39" fillId="12" borderId="29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26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20" fillId="13" borderId="37" xfId="0" applyFont="1" applyFill="1" applyBorder="1" applyAlignment="1">
      <alignment horizontal="center" vertical="center" wrapText="1"/>
    </xf>
    <xf numFmtId="0" fontId="20" fillId="13" borderId="38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0" fontId="16" fillId="30" borderId="22" xfId="0" applyFont="1" applyFill="1" applyBorder="1" applyAlignment="1">
      <alignment horizontal="center" vertical="center"/>
    </xf>
    <xf numFmtId="0" fontId="16" fillId="30" borderId="0" xfId="0" applyFont="1" applyFill="1" applyAlignment="1">
      <alignment horizontal="center" vertical="center"/>
    </xf>
    <xf numFmtId="0" fontId="50" fillId="0" borderId="0" xfId="10" applyAlignment="1">
      <alignment horizontal="left" vertical="center" wrapText="1"/>
    </xf>
    <xf numFmtId="0" fontId="50" fillId="0" borderId="0" xfId="9" applyAlignment="1">
      <alignment horizontal="left" vertical="center" wrapText="1"/>
    </xf>
    <xf numFmtId="0" fontId="20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/>
    </xf>
    <xf numFmtId="0" fontId="20" fillId="12" borderId="3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20" fillId="12" borderId="42" xfId="6" applyFont="1" applyFill="1" applyBorder="1" applyAlignment="1">
      <alignment horizontal="center" vertical="center" wrapText="1"/>
    </xf>
    <xf numFmtId="0" fontId="20" fillId="12" borderId="43" xfId="6" applyFont="1" applyFill="1" applyBorder="1" applyAlignment="1">
      <alignment horizontal="center" vertical="center" wrapText="1"/>
    </xf>
    <xf numFmtId="169" fontId="10" fillId="2" borderId="35" xfId="0" applyNumberFormat="1" applyFont="1" applyFill="1" applyBorder="1" applyAlignment="1">
      <alignment horizontal="center" vertical="center"/>
    </xf>
    <xf numFmtId="169" fontId="10" fillId="2" borderId="29" xfId="0" applyNumberFormat="1" applyFont="1" applyFill="1" applyBorder="1" applyAlignment="1">
      <alignment horizontal="center" vertical="center"/>
    </xf>
    <xf numFmtId="169" fontId="10" fillId="2" borderId="36" xfId="0" applyNumberFormat="1" applyFont="1" applyFill="1" applyBorder="1" applyAlignment="1">
      <alignment horizontal="center" vertical="center"/>
    </xf>
    <xf numFmtId="169" fontId="10" fillId="2" borderId="31" xfId="0" applyNumberFormat="1" applyFont="1" applyFill="1" applyBorder="1" applyAlignment="1">
      <alignment horizontal="center" vertical="center"/>
    </xf>
    <xf numFmtId="169" fontId="10" fillId="2" borderId="0" xfId="0" applyNumberFormat="1" applyFont="1" applyFill="1" applyAlignment="1">
      <alignment horizontal="center" vertical="center"/>
    </xf>
    <xf numFmtId="169" fontId="10" fillId="2" borderId="32" xfId="0" applyNumberFormat="1" applyFont="1" applyFill="1" applyBorder="1" applyAlignment="1">
      <alignment horizontal="center" vertical="center"/>
    </xf>
    <xf numFmtId="169" fontId="10" fillId="2" borderId="33" xfId="0" applyNumberFormat="1" applyFont="1" applyFill="1" applyBorder="1" applyAlignment="1">
      <alignment horizontal="center" vertical="center"/>
    </xf>
    <xf numFmtId="169" fontId="10" fillId="2" borderId="26" xfId="0" applyNumberFormat="1" applyFont="1" applyFill="1" applyBorder="1" applyAlignment="1">
      <alignment horizontal="center" vertical="center"/>
    </xf>
    <xf numFmtId="169" fontId="10" fillId="2" borderId="34" xfId="0" applyNumberFormat="1" applyFont="1" applyFill="1" applyBorder="1" applyAlignment="1">
      <alignment horizontal="center" vertical="center"/>
    </xf>
    <xf numFmtId="0" fontId="20" fillId="13" borderId="32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30" borderId="22" xfId="0" applyFont="1" applyFill="1" applyBorder="1" applyAlignment="1">
      <alignment horizontal="left" vertical="center" wrapText="1"/>
    </xf>
    <xf numFmtId="0" fontId="16" fillId="30" borderId="0" xfId="0" applyFont="1" applyFill="1" applyAlignment="1">
      <alignment horizontal="left" vertical="center" wrapText="1"/>
    </xf>
    <xf numFmtId="0" fontId="16" fillId="0" borderId="22" xfId="0" applyFont="1" applyBorder="1" applyAlignment="1">
      <alignment horizontal="center" vertical="center"/>
    </xf>
    <xf numFmtId="0" fontId="56" fillId="31" borderId="7" xfId="0" applyFont="1" applyFill="1" applyBorder="1"/>
    <xf numFmtId="0" fontId="56" fillId="31" borderId="8" xfId="0" applyFont="1" applyFill="1" applyBorder="1"/>
    <xf numFmtId="0" fontId="56" fillId="31" borderId="49" xfId="0" applyFont="1" applyFill="1" applyBorder="1"/>
    <xf numFmtId="0" fontId="56" fillId="30" borderId="2" xfId="0" applyFont="1" applyFill="1" applyBorder="1" applyAlignment="1">
      <alignment horizontal="left" vertical="center" wrapText="1"/>
    </xf>
    <xf numFmtId="0" fontId="56" fillId="30" borderId="0" xfId="0" applyFont="1" applyFill="1" applyAlignment="1">
      <alignment horizontal="left" vertical="center" wrapText="1"/>
    </xf>
    <xf numFmtId="0" fontId="56" fillId="29" borderId="8" xfId="0" applyFont="1" applyFill="1" applyBorder="1"/>
    <xf numFmtId="0" fontId="56" fillId="29" borderId="49" xfId="0" applyFont="1" applyFill="1" applyBorder="1"/>
    <xf numFmtId="0" fontId="58" fillId="29" borderId="0" xfId="0" applyFont="1" applyFill="1"/>
    <xf numFmtId="0" fontId="58" fillId="29" borderId="24" xfId="0" applyFont="1" applyFill="1" applyBorder="1"/>
    <xf numFmtId="0" fontId="58" fillId="29" borderId="5" xfId="0" applyFont="1" applyFill="1" applyBorder="1"/>
    <xf numFmtId="0" fontId="58" fillId="29" borderId="60" xfId="0" applyFont="1" applyFill="1" applyBorder="1"/>
    <xf numFmtId="0" fontId="56" fillId="29" borderId="9" xfId="0" applyFont="1" applyFill="1" applyBorder="1"/>
    <xf numFmtId="0" fontId="56" fillId="30" borderId="2" xfId="0" applyFont="1" applyFill="1" applyBorder="1" applyAlignment="1">
      <alignment wrapText="1"/>
    </xf>
    <xf numFmtId="0" fontId="56" fillId="30" borderId="0" xfId="0" applyFont="1" applyFill="1" applyAlignment="1">
      <alignment wrapText="1"/>
    </xf>
    <xf numFmtId="0" fontId="56" fillId="29" borderId="7" xfId="0" applyFont="1" applyFill="1" applyBorder="1"/>
    <xf numFmtId="0" fontId="58" fillId="29" borderId="0" xfId="0" applyFont="1" applyFill="1" applyAlignment="1">
      <alignment wrapText="1"/>
    </xf>
    <xf numFmtId="0" fontId="58" fillId="29" borderId="24" xfId="0" applyFont="1" applyFill="1" applyBorder="1" applyAlignment="1">
      <alignment wrapText="1"/>
    </xf>
    <xf numFmtId="0" fontId="15" fillId="32" borderId="7" xfId="0" applyFont="1" applyFill="1" applyBorder="1"/>
    <xf numFmtId="0" fontId="15" fillId="32" borderId="8" xfId="0" applyFont="1" applyFill="1" applyBorder="1"/>
    <xf numFmtId="0" fontId="15" fillId="33" borderId="4" xfId="0" applyFont="1" applyFill="1" applyBorder="1"/>
    <xf numFmtId="0" fontId="15" fillId="33" borderId="5" xfId="0" applyFont="1" applyFill="1" applyBorder="1"/>
    <xf numFmtId="0" fontId="61" fillId="33" borderId="16" xfId="0" applyFont="1" applyFill="1" applyBorder="1"/>
    <xf numFmtId="0" fontId="61" fillId="33" borderId="27" xfId="0" applyFont="1" applyFill="1" applyBorder="1"/>
    <xf numFmtId="0" fontId="32" fillId="35" borderId="15" xfId="0" applyFont="1" applyFill="1" applyBorder="1" applyAlignment="1">
      <alignment horizontal="center" vertical="center" wrapText="1"/>
    </xf>
    <xf numFmtId="0" fontId="64" fillId="22" borderId="7" xfId="0" applyFont="1" applyFill="1" applyBorder="1" applyAlignment="1">
      <alignment horizontal="left" vertical="center" wrapText="1"/>
    </xf>
    <xf numFmtId="0" fontId="26" fillId="22" borderId="8" xfId="0" applyFont="1" applyFill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2" fillId="22" borderId="11" xfId="0" applyFont="1" applyFill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left" vertical="center" wrapText="1"/>
    </xf>
    <xf numFmtId="49" fontId="27" fillId="0" borderId="8" xfId="0" applyNumberFormat="1" applyFont="1" applyBorder="1" applyAlignment="1">
      <alignment horizontal="left" vertical="center" wrapText="1"/>
    </xf>
    <xf numFmtId="49" fontId="27" fillId="0" borderId="9" xfId="0" applyNumberFormat="1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5" fillId="15" borderId="13" xfId="0" applyFont="1" applyFill="1" applyBorder="1" applyAlignment="1">
      <alignment horizontal="left" vertical="center"/>
    </xf>
    <xf numFmtId="0" fontId="5" fillId="15" borderId="8" xfId="0" applyFont="1" applyFill="1" applyBorder="1" applyAlignment="1">
      <alignment horizontal="left" vertical="center"/>
    </xf>
    <xf numFmtId="0" fontId="5" fillId="15" borderId="15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left" vertical="center"/>
    </xf>
    <xf numFmtId="0" fontId="5" fillId="15" borderId="23" xfId="0" applyFont="1" applyFill="1" applyBorder="1" applyAlignment="1">
      <alignment horizontal="left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 vertical="center"/>
    </xf>
    <xf numFmtId="0" fontId="13" fillId="20" borderId="8" xfId="0" applyFont="1" applyFill="1" applyBorder="1" applyAlignment="1">
      <alignment horizontal="center" vertical="center"/>
    </xf>
    <xf numFmtId="0" fontId="13" fillId="20" borderId="9" xfId="0" applyFont="1" applyFill="1" applyBorder="1" applyAlignment="1">
      <alignment horizontal="center" vertical="center"/>
    </xf>
    <xf numFmtId="0" fontId="13" fillId="20" borderId="5" xfId="0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/>
    </xf>
    <xf numFmtId="0" fontId="13" fillId="20" borderId="15" xfId="0" applyFont="1" applyFill="1" applyBorder="1" applyAlignment="1">
      <alignment horizontal="center" vertical="center" wrapText="1"/>
    </xf>
    <xf numFmtId="0" fontId="13" fillId="20" borderId="46" xfId="0" applyFont="1" applyFill="1" applyBorder="1" applyAlignment="1">
      <alignment horizontal="center" vertical="center" wrapText="1"/>
    </xf>
    <xf numFmtId="0" fontId="5" fillId="15" borderId="65" xfId="0" applyFont="1" applyFill="1" applyBorder="1" applyAlignment="1">
      <alignment horizontal="center" vertical="center"/>
    </xf>
    <xf numFmtId="0" fontId="5" fillId="15" borderId="66" xfId="0" applyFont="1" applyFill="1" applyBorder="1" applyAlignment="1">
      <alignment horizontal="center" vertical="center"/>
    </xf>
    <xf numFmtId="0" fontId="5" fillId="15" borderId="69" xfId="0" applyFont="1" applyFill="1" applyBorder="1" applyAlignment="1">
      <alignment horizontal="center" vertical="center"/>
    </xf>
    <xf numFmtId="0" fontId="30" fillId="12" borderId="7" xfId="0" applyFont="1" applyFill="1" applyBorder="1" applyAlignment="1">
      <alignment horizontal="center" vertical="center"/>
    </xf>
    <xf numFmtId="0" fontId="30" fillId="12" borderId="8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13" fillId="19" borderId="7" xfId="0" applyFont="1" applyFill="1" applyBorder="1" applyAlignment="1">
      <alignment horizontal="center" vertical="center"/>
    </xf>
    <xf numFmtId="0" fontId="13" fillId="19" borderId="8" xfId="0" applyFont="1" applyFill="1" applyBorder="1" applyAlignment="1">
      <alignment horizontal="center" vertical="center"/>
    </xf>
    <xf numFmtId="0" fontId="13" fillId="19" borderId="5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13" fillId="19" borderId="9" xfId="0" applyFont="1" applyFill="1" applyBorder="1" applyAlignment="1">
      <alignment horizontal="center" vertical="center"/>
    </xf>
    <xf numFmtId="0" fontId="13" fillId="19" borderId="15" xfId="0" applyFont="1" applyFill="1" applyBorder="1" applyAlignment="1">
      <alignment horizontal="center" vertical="center"/>
    </xf>
    <xf numFmtId="0" fontId="13" fillId="19" borderId="46" xfId="0" applyFont="1" applyFill="1" applyBorder="1" applyAlignment="1">
      <alignment horizontal="center" vertical="center"/>
    </xf>
    <xf numFmtId="10" fontId="5" fillId="15" borderId="5" xfId="0" applyNumberFormat="1" applyFont="1" applyFill="1" applyBorder="1" applyAlignment="1">
      <alignment horizontal="left" vertical="center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13" fillId="21" borderId="1" xfId="0" applyFont="1" applyFill="1" applyBorder="1" applyAlignment="1">
      <alignment horizontal="center" vertical="center"/>
    </xf>
    <xf numFmtId="0" fontId="13" fillId="21" borderId="7" xfId="0" applyFont="1" applyFill="1" applyBorder="1" applyAlignment="1">
      <alignment horizontal="center" vertical="center"/>
    </xf>
    <xf numFmtId="0" fontId="13" fillId="21" borderId="8" xfId="0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10" xfId="0" applyFont="1" applyFill="1" applyBorder="1" applyAlignment="1">
      <alignment horizontal="center" vertical="center"/>
    </xf>
    <xf numFmtId="0" fontId="13" fillId="21" borderId="9" xfId="0" applyFont="1" applyFill="1" applyBorder="1" applyAlignment="1">
      <alignment horizontal="center" vertical="center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46" xfId="0" applyFont="1" applyFill="1" applyBorder="1" applyAlignment="1">
      <alignment horizontal="center" vertical="center" wrapText="1"/>
    </xf>
    <xf numFmtId="0" fontId="13" fillId="21" borderId="7" xfId="0" applyFont="1" applyFill="1" applyBorder="1" applyAlignment="1">
      <alignment horizontal="center" vertical="center" wrapText="1"/>
    </xf>
    <xf numFmtId="0" fontId="13" fillId="21" borderId="8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5" fillId="15" borderId="67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7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horizontal="center" vertical="center"/>
    </xf>
    <xf numFmtId="0" fontId="13" fillId="24" borderId="8" xfId="0" applyFont="1" applyFill="1" applyBorder="1" applyAlignment="1">
      <alignment horizontal="center" vertical="center"/>
    </xf>
    <xf numFmtId="0" fontId="13" fillId="24" borderId="68" xfId="0" applyFont="1" applyFill="1" applyBorder="1" applyAlignment="1">
      <alignment horizontal="center" vertical="center"/>
    </xf>
    <xf numFmtId="0" fontId="13" fillId="24" borderId="5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30" fillId="12" borderId="5" xfId="0" applyFont="1" applyFill="1" applyBorder="1" applyAlignment="1">
      <alignment horizontal="center" vertical="center"/>
    </xf>
    <xf numFmtId="0" fontId="13" fillId="26" borderId="7" xfId="0" applyFont="1" applyFill="1" applyBorder="1" applyAlignment="1">
      <alignment horizontal="center" vertical="center"/>
    </xf>
    <xf numFmtId="0" fontId="13" fillId="26" borderId="8" xfId="0" applyFont="1" applyFill="1" applyBorder="1" applyAlignment="1">
      <alignment horizontal="center" vertical="center"/>
    </xf>
    <xf numFmtId="0" fontId="13" fillId="26" borderId="1" xfId="0" applyFont="1" applyFill="1" applyBorder="1" applyAlignment="1">
      <alignment horizontal="center" vertical="center"/>
    </xf>
    <xf numFmtId="0" fontId="13" fillId="26" borderId="9" xfId="0" applyFont="1" applyFill="1" applyBorder="1" applyAlignment="1">
      <alignment horizontal="center" vertical="center"/>
    </xf>
    <xf numFmtId="0" fontId="13" fillId="26" borderId="5" xfId="0" applyFont="1" applyFill="1" applyBorder="1" applyAlignment="1">
      <alignment horizontal="center" vertical="center"/>
    </xf>
  </cellXfs>
  <cellStyles count="11">
    <cellStyle name="Hiperlink" xfId="10" builtinId="8"/>
    <cellStyle name="Hyperlink" xfId="9" xr:uid="{00000000-000B-0000-0000-000008000000}"/>
    <cellStyle name="Moeda" xfId="8" builtinId="4"/>
    <cellStyle name="Normal" xfId="0" builtinId="0"/>
    <cellStyle name="Normal 2" xfId="3" xr:uid="{1304321C-D9D9-4EBB-934B-2C659B60AB58}"/>
    <cellStyle name="Normal 2 2 2 2" xfId="2" xr:uid="{6627A40D-A3B7-402E-9933-459BC9204A91}"/>
    <cellStyle name="Normal 4 2" xfId="6" xr:uid="{07AF2FC0-AC76-40DE-8906-6A4118A5DAC4}"/>
    <cellStyle name="Porcentagem" xfId="1" builtinId="5"/>
    <cellStyle name="Porcentagem 2" xfId="4" xr:uid="{7DD2B85F-EAB1-468B-B9F3-12A03A18593B}"/>
    <cellStyle name="Vírgula" xfId="5" builtinId="3"/>
    <cellStyle name="Vírgula 4" xfId="7" xr:uid="{33156805-3D5C-4569-B164-E61A36C5054B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C08C"/>
      <color rgb="FFE088C9"/>
      <color rgb="FF905896"/>
      <color rgb="FFFF9F9F"/>
      <color rgb="FFA46EAA"/>
      <color rgb="FFB68BBB"/>
      <color rgb="FF96B8C1"/>
      <color rgb="FF67C582"/>
      <color rgb="FFFF7979"/>
      <color rgb="FFD6F6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9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eetMetadata" Target="metadata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140758</xdr:rowOff>
    </xdr:from>
    <xdr:to>
      <xdr:col>5</xdr:col>
      <xdr:colOff>293158</xdr:colOff>
      <xdr:row>35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9301E7-4A83-CE67-466C-9DEFE486C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758"/>
          <a:ext cx="7553325" cy="5482168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37</xdr:row>
      <xdr:rowOff>45509</xdr:rowOff>
    </xdr:from>
    <xdr:to>
      <xdr:col>5</xdr:col>
      <xdr:colOff>557741</xdr:colOff>
      <xdr:row>48</xdr:row>
      <xdr:rowOff>54070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3210EF-A707-9159-A212-680BF7EA7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5919259"/>
          <a:ext cx="7775575" cy="1754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57</xdr:row>
      <xdr:rowOff>175064</xdr:rowOff>
    </xdr:from>
    <xdr:to>
      <xdr:col>8</xdr:col>
      <xdr:colOff>723402</xdr:colOff>
      <xdr:row>74</xdr:row>
      <xdr:rowOff>132603</xdr:rowOff>
    </xdr:to>
    <xdr:pic>
      <xdr:nvPicPr>
        <xdr:cNvPr id="4" name="Imagem 22">
          <a:extLst>
            <a:ext uri="{FF2B5EF4-FFF2-40B4-BE49-F238E27FC236}">
              <a16:creationId xmlns:a16="http://schemas.microsoft.com/office/drawing/2014/main" id="{070FD1B2-7B5B-4094-94C1-F2C479076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1592" y="11392152"/>
          <a:ext cx="7793192" cy="3016745"/>
        </a:xfrm>
        <a:prstGeom prst="rect">
          <a:avLst/>
        </a:prstGeom>
      </xdr:spPr>
    </xdr:pic>
    <xdr:clientData/>
  </xdr:twoCellAnchor>
  <xdr:twoCellAnchor editAs="oneCell">
    <xdr:from>
      <xdr:col>8</xdr:col>
      <xdr:colOff>845191</xdr:colOff>
      <xdr:row>59</xdr:row>
      <xdr:rowOff>174113</xdr:rowOff>
    </xdr:from>
    <xdr:to>
      <xdr:col>14</xdr:col>
      <xdr:colOff>396487</xdr:colOff>
      <xdr:row>71</xdr:row>
      <xdr:rowOff>78816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3977AF4A-81C3-4D12-B362-FB383BA72880}"/>
            </a:ext>
            <a:ext uri="{147F2762-F138-4A5C-976F-8EAC2B608ADB}">
              <a16:predDERef xmlns:a16="http://schemas.microsoft.com/office/drawing/2014/main" pred="{070FD1B2-7B5B-4094-94C1-F2C479076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6573" y="11749789"/>
          <a:ext cx="5961061" cy="2056233"/>
        </a:xfrm>
        <a:prstGeom prst="rect">
          <a:avLst/>
        </a:prstGeom>
      </xdr:spPr>
    </xdr:pic>
    <xdr:clientData/>
  </xdr:twoCellAnchor>
  <xdr:twoCellAnchor>
    <xdr:from>
      <xdr:col>9</xdr:col>
      <xdr:colOff>1024908</xdr:colOff>
      <xdr:row>20</xdr:row>
      <xdr:rowOff>42869</xdr:rowOff>
    </xdr:from>
    <xdr:to>
      <xdr:col>15</xdr:col>
      <xdr:colOff>4431</xdr:colOff>
      <xdr:row>36</xdr:row>
      <xdr:rowOff>15118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5681B311-8DCC-4C14-94F0-3031A17A903A}"/>
            </a:ext>
            <a:ext uri="{147F2762-F138-4A5C-976F-8EAC2B608ADB}">
              <a16:predDERef xmlns:a16="http://schemas.microsoft.com/office/drawing/2014/main" pred="{3977AF4A-81C3-4D12-B362-FB383BA7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4820" y="3606340"/>
          <a:ext cx="5288435" cy="304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1637625</xdr:colOff>
      <xdr:row>3</xdr:row>
      <xdr:rowOff>155872</xdr:rowOff>
    </xdr:from>
    <xdr:to>
      <xdr:col>7</xdr:col>
      <xdr:colOff>578907</xdr:colOff>
      <xdr:row>7</xdr:row>
      <xdr:rowOff>128965</xdr:rowOff>
    </xdr:to>
    <xdr:cxnSp macro="">
      <xdr:nvCxnSpPr>
        <xdr:cNvPr id="28" name="Conector de Seta Reta 27">
          <a:extLst>
            <a:ext uri="{FF2B5EF4-FFF2-40B4-BE49-F238E27FC236}">
              <a16:creationId xmlns:a16="http://schemas.microsoft.com/office/drawing/2014/main" id="{83C7BCB7-5331-5253-4503-2C617FA7A53A}"/>
            </a:ext>
          </a:extLst>
        </xdr:cNvPr>
        <xdr:cNvCxnSpPr/>
      </xdr:nvCxnSpPr>
      <xdr:spPr>
        <a:xfrm flipH="1">
          <a:off x="10441446" y="727372"/>
          <a:ext cx="1621890" cy="6942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2467246</xdr:colOff>
      <xdr:row>3</xdr:row>
      <xdr:rowOff>173593</xdr:rowOff>
    </xdr:from>
    <xdr:to>
      <xdr:col>8</xdr:col>
      <xdr:colOff>731557</xdr:colOff>
      <xdr:row>7</xdr:row>
      <xdr:rowOff>128965</xdr:rowOff>
    </xdr:to>
    <xdr:cxnSp macro="">
      <xdr:nvCxnSpPr>
        <xdr:cNvPr id="3" name="Conector de Seta Reta 29">
          <a:extLst>
            <a:ext uri="{FF2B5EF4-FFF2-40B4-BE49-F238E27FC236}">
              <a16:creationId xmlns:a16="http://schemas.microsoft.com/office/drawing/2014/main" id="{49198ED5-D833-D93A-5142-A07BA810C140}"/>
            </a:ext>
          </a:extLst>
        </xdr:cNvPr>
        <xdr:cNvCxnSpPr/>
      </xdr:nvCxnSpPr>
      <xdr:spPr>
        <a:xfrm flipH="1">
          <a:off x="11271067" y="745093"/>
          <a:ext cx="2237597" cy="6765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785812</xdr:colOff>
      <xdr:row>3</xdr:row>
      <xdr:rowOff>141001</xdr:rowOff>
    </xdr:from>
    <xdr:to>
      <xdr:col>9</xdr:col>
      <xdr:colOff>655299</xdr:colOff>
      <xdr:row>10</xdr:row>
      <xdr:rowOff>59531</xdr:rowOff>
    </xdr:to>
    <xdr:cxnSp macro="">
      <xdr:nvCxnSpPr>
        <xdr:cNvPr id="33" name="Conector de Seta Reta 32">
          <a:extLst>
            <a:ext uri="{FF2B5EF4-FFF2-40B4-BE49-F238E27FC236}">
              <a16:creationId xmlns:a16="http://schemas.microsoft.com/office/drawing/2014/main" id="{A0DE162A-BD4C-45E1-6963-6F739600A88F}"/>
            </a:ext>
          </a:extLst>
        </xdr:cNvPr>
        <xdr:cNvCxnSpPr/>
      </xdr:nvCxnSpPr>
      <xdr:spPr>
        <a:xfrm flipH="1">
          <a:off x="12287250" y="712501"/>
          <a:ext cx="2512674" cy="11805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928687</xdr:colOff>
      <xdr:row>3</xdr:row>
      <xdr:rowOff>82853</xdr:rowOff>
    </xdr:from>
    <xdr:to>
      <xdr:col>10</xdr:col>
      <xdr:colOff>163576</xdr:colOff>
      <xdr:row>10</xdr:row>
      <xdr:rowOff>59531</xdr:rowOff>
    </xdr:to>
    <xdr:cxnSp macro="">
      <xdr:nvCxnSpPr>
        <xdr:cNvPr id="35" name="Conector de Seta Reta 34">
          <a:extLst>
            <a:ext uri="{FF2B5EF4-FFF2-40B4-BE49-F238E27FC236}">
              <a16:creationId xmlns:a16="http://schemas.microsoft.com/office/drawing/2014/main" id="{B066EA5A-9E4A-FEBC-3529-899B9F2D611D}"/>
            </a:ext>
          </a:extLst>
        </xdr:cNvPr>
        <xdr:cNvCxnSpPr/>
      </xdr:nvCxnSpPr>
      <xdr:spPr>
        <a:xfrm flipH="1">
          <a:off x="13716000" y="654353"/>
          <a:ext cx="2092389" cy="12387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335421</xdr:colOff>
      <xdr:row>11</xdr:row>
      <xdr:rowOff>92731</xdr:rowOff>
    </xdr:from>
    <xdr:to>
      <xdr:col>11</xdr:col>
      <xdr:colOff>264134</xdr:colOff>
      <xdr:row>20</xdr:row>
      <xdr:rowOff>74795</xdr:rowOff>
    </xdr:to>
    <xdr:cxnSp macro="">
      <xdr:nvCxnSpPr>
        <xdr:cNvPr id="37" name="Conector de Seta Reta 36">
          <a:extLst>
            <a:ext uri="{FF2B5EF4-FFF2-40B4-BE49-F238E27FC236}">
              <a16:creationId xmlns:a16="http://schemas.microsoft.com/office/drawing/2014/main" id="{43BEDC0D-0D54-6B03-779D-C18EE8C5522E}"/>
            </a:ext>
          </a:extLst>
        </xdr:cNvPr>
        <xdr:cNvCxnSpPr/>
      </xdr:nvCxnSpPr>
      <xdr:spPr>
        <a:xfrm>
          <a:off x="13112528" y="2092981"/>
          <a:ext cx="3561820" cy="1574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504114</xdr:colOff>
      <xdr:row>5</xdr:row>
      <xdr:rowOff>34497</xdr:rowOff>
    </xdr:from>
    <xdr:to>
      <xdr:col>14</xdr:col>
      <xdr:colOff>531842</xdr:colOff>
      <xdr:row>21</xdr:row>
      <xdr:rowOff>133497</xdr:rowOff>
    </xdr:to>
    <xdr:cxnSp macro="">
      <xdr:nvCxnSpPr>
        <xdr:cNvPr id="39" name="Conector de Seta Reta 38">
          <a:extLst>
            <a:ext uri="{FF2B5EF4-FFF2-40B4-BE49-F238E27FC236}">
              <a16:creationId xmlns:a16="http://schemas.microsoft.com/office/drawing/2014/main" id="{58CB90A5-3B75-DF30-BC4C-F4536749FCF6}"/>
            </a:ext>
          </a:extLst>
        </xdr:cNvPr>
        <xdr:cNvCxnSpPr/>
      </xdr:nvCxnSpPr>
      <xdr:spPr>
        <a:xfrm flipV="1">
          <a:off x="19322793" y="973390"/>
          <a:ext cx="939406" cy="29292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129614</xdr:colOff>
      <xdr:row>7</xdr:row>
      <xdr:rowOff>171951</xdr:rowOff>
    </xdr:from>
    <xdr:to>
      <xdr:col>6</xdr:col>
      <xdr:colOff>2792767</xdr:colOff>
      <xdr:row>15</xdr:row>
      <xdr:rowOff>113861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9D1288-7817-D6BC-FC07-8CA83AC95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732" y="1427010"/>
          <a:ext cx="5955180" cy="13674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riunfo\Meus%20documentos\Salto-REV-Siplo-Ago\Proposta%20Comercial-Tecnica\Salto\Proposta%20Comercial%20Salto\ANEXO%20III%20-%20AHE%20Salto_Reajuste%20para%20outubro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triunfo\Meus%20documentos\Salto-REV-Siplo-Ago\Proposta%20Comercial-Tecnica\Salto\Proposta%20Comercial%20Salto\ANEXO%20III%20-%20AHE%20Salto_Reajuste%20para%20outubro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us%20documentos\DEP\BR%20101\101%20Florian&#243;polis%20-%20Os&#243;rio%20Minuta%20Corrigida\Lote%2031%20SC\custos-l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ra\bdc\ope\proposta\hidromec\A.H.E\Campos%20Novos_HM1099\CONSOLIDADO\NEGOCIA&#199;&#213;ES\em%20191201\ALCIDES_Resumo%20Geral%20dos%20Cus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lders\Configura&#231;&#245;es%20locais\Temporary%20Internet%20Files\OLK46\BID%20IV%20-%20CI%20024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dor\Meus%20documentos\Alvoradda%20TO\Custo%20Equipamentos\Custo%20Mes%2005-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lders\Configura&#231;&#245;es%20locais\Temporary%20Internet%20Files\OLK46\1.%20Custo%20CC%200019%2007%2000%20-%20Cont.%20Ferr.%20JoinvilleENTREGU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arcelo.SEINFRA\Desktop\MWH\METROFOR\LINHA%20SUL\Licita&#231;&#227;o-38-41\Licita&#231;&#227;o%20Lagoinha%20Jo&#227;o%20Felipe\PLANILHA%20DE%20QUANTIDADES%20E%20CUSTOS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gusta\Atp\Documents%20and%20Settings\Renato\Desktop\Pre&#231;os%20Revisados-OAE-SEPLANE-(25-11-04)-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U\ASSIS\FECHA\Fecha_auto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%20R%20Q%20U%20I%20V%20O%20S%200%201\Tabela%20PMF\Composi&#231;&#245;es2002ema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CECAV\OR&#199;CIL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ilson\Meus%20documentos\1.%20Adilson\ARQUIVOS\P%20R%20O%20P%20O%20S%20T%20A%20S\D%20N%20I%20T\BR%20101%20SC%20-%20Lote%2022\BR%20101%20SC%20-%20Lote%2022%20-%20Apresenta&#231;&#227;o%20DNIT%20-%20MAR&#199;O%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D%20045_14\FIOL%20Grupo%20Medi&#231;&#227;o\1%20Controle%20de%20Recursos\Lista%20de%20Profissionais%2021_01-13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6.10\drive_i\Gest&#227;o%20de%20Planejamento\ARQUIVO%20T&#201;CNICO%20(FNS-LOTE%2003)\PLANILHA%20DE%20VENDA\LOTE%202%20Atualizado%2005-08_rev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Adilson\ARQUIVOS\P%20R%20O%20P%20O%20S%20T%20A%20S\S%20E%20C%20R%20.%20%20%20R%20E%20G%20I%20O%20N%20A%20I%20S\S%20D%20R%20-%20S&#227;o%20Joaquim\2006\CC%2022%202006%20-%20Aero%20SJ\ContFerrSFS\PROPOSTA\01.Or&#231;amento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ordena&#231;&#227;o\Repla\Relat&#243;rio%20Mensal\22-Junho-05\6&#170;%20Programa&#231;&#227;o_Jun%20a%20Dez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Bandeira\Gest&#227;o%20de%20Neg&#243;cios\Subcontratados\Avalia&#231;&#227;o%20dos%20Fornecedor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JBandeira/Gest&#227;o%20de%20Neg&#243;cios/Subcontratados/Avalia&#231;&#227;o%20dos%20Fornecedores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aleccontrucoes.sharepoint.com/sites/TM-SUGAT-GEDAF/Documentos%20Compartilhados/GEDAF/Termos%20de%20refer&#234;ncia%20GEDAF/Quantitativos%20TR%20GEDAF%20-%20Vers&#227;o%20atual.xlsx" TargetMode="External"/><Relationship Id="rId1" Type="http://schemas.openxmlformats.org/officeDocument/2006/relationships/externalLinkPath" Target="https://valeccontrucoes.sharepoint.com/sites/TM-SUGAT-GEDAF/Documentos%20Compartilhados/GEDAF/Termos%20de%20refer&#234;ncia%20GEDAF/Quantitativos%20TR%20GEDAF%20-%20Vers&#227;o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III"/>
      <sheetName val="Fator Reajuste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III"/>
      <sheetName val="Fator Reajuste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 com composição do DNER"/>
      <sheetName val="Composição do  DNER"/>
      <sheetName val="Serviços Novos"/>
      <sheetName val="Composição Nova"/>
      <sheetName val="DMT Lote 22 e Lote 31"/>
      <sheetName val="Preços de equipamentos"/>
      <sheetName val="Preços de Mão-de-obra"/>
      <sheetName val="Preços de Materiais"/>
      <sheetName val="Reaproveitamento_de_formas"/>
      <sheetName val="custos-l31"/>
      <sheetName val="#REF"/>
      <sheetName val="Serviço_com_composição_do_DNER"/>
      <sheetName val="Composição_do__DNER"/>
      <sheetName val="Serviços_Novos"/>
      <sheetName val="Composição_Nova"/>
      <sheetName val="DMT_Lote_22_e_Lote_31"/>
      <sheetName val="Preços_de_equipamentos"/>
      <sheetName val="Preços_de_Mão-de-obra"/>
      <sheetName val="Preços_de_Mater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 dos Custos"/>
      <sheetName val="Cod_itemiz"/>
      <sheetName val="Macro1"/>
      <sheetName val="Módulo1"/>
      <sheetName val="Módulo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Coef."/>
      <sheetName val="Materiais"/>
      <sheetName val="PagSep"/>
      <sheetName val="Plan1"/>
      <sheetName val="Quadro 09"/>
      <sheetName val="Quadro 10"/>
      <sheetName val="5.Comp.Orçam"/>
      <sheetName val="BDI obra"/>
      <sheetName val="PlanServiço"/>
      <sheetName val="Anexo 8"/>
      <sheetName val="Anexo 9"/>
      <sheetName val="Anexo 24"/>
      <sheetName val="Anexo 11"/>
      <sheetName val="Anexo 12"/>
      <sheetName val="Anexo 13"/>
      <sheetName val="Anexo 17"/>
      <sheetName val="Anexo 19"/>
      <sheetName val="Anexo 25"/>
      <sheetName val="4.Orçamento"/>
      <sheetName val="3.Cad.Serviços"/>
      <sheetName val="Cad_Comp."/>
      <sheetName val="Equip"/>
      <sheetName val="MObra"/>
      <sheetName val="Transp."/>
      <sheetName val="TDIns"/>
      <sheetName val="Orç.TabDin"/>
      <sheetName val="7.Comp.CadServ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usto"/>
      <sheetName val="Lançamentos"/>
      <sheetName val="CCF-01"/>
      <sheetName val="CCF-02"/>
      <sheetName val="CCF-03"/>
      <sheetName val="CCF-04"/>
      <sheetName val="ESC-06"/>
      <sheetName val="ESC-07"/>
      <sheetName val="ESC-08"/>
      <sheetName val="MNQ-06"/>
      <sheetName val="MNQ-07"/>
      <sheetName val="RAP-11"/>
      <sheetName val="RAP-17"/>
      <sheetName val="REC-02"/>
      <sheetName val="TER-01"/>
      <sheetName val="TER-02"/>
      <sheetName val="TXO-01"/>
      <sheetName val="TXS-02"/>
      <sheetName val="ESA-01"/>
      <sheetName val="MNA-01"/>
      <sheetName val="RCA-01"/>
      <sheetName val="REA-01"/>
      <sheetName val="TEA-01"/>
      <sheetName val="TPA-01"/>
      <sheetName val="CCA-01"/>
      <sheetName val="CCA-02"/>
      <sheetName val="CLA-01"/>
      <sheetName val="CMA-01"/>
      <sheetName val="CPA-01"/>
      <sheetName val="CPA-02"/>
      <sheetName val="VOA-01"/>
      <sheetName val="VOA-02"/>
      <sheetName val="VOA-03"/>
      <sheetName val="JOZ-0262"/>
      <sheetName val="KRA-1912"/>
      <sheetName val="VGA-01"/>
      <sheetName val="VGA-02"/>
      <sheetName val="VGA-03"/>
      <sheetName val="VFA-01"/>
      <sheetName val="VFA-02"/>
      <sheetName val="VFA-03"/>
      <sheetName val="VFA-04"/>
      <sheetName val="VKA-01"/>
      <sheetName val="VKA-02"/>
      <sheetName val="VKA-03"/>
      <sheetName val="VKA-04"/>
      <sheetName val="VKA-05"/>
      <sheetName val="VKA-06"/>
      <sheetName val="VKA-07"/>
      <sheetName val="CAPA"/>
      <sheetName val="INDICE"/>
      <sheetName val="1-DADOS CONTRATUAIS"/>
      <sheetName val="2.1-RESUMO SINTÉTICO"/>
      <sheetName val="3-RESUMO ANALITICO"/>
      <sheetName val="4-270.000 MÃO DE OBRA"/>
      <sheetName val="5-270.999 FERRAMENTAS"/>
      <sheetName val="6-300.000 MATERIAL"/>
      <sheetName val="7-400.000 SERVIÇOS TERCEIROS"/>
      <sheetName val="8-410.000 DESPESAS LOCAIS ADM"/>
      <sheetName val="9-418.008 PROVISÕES"/>
      <sheetName val="10-Acomp.Contrato"/>
      <sheetName val="11-Contr. fatura "/>
      <sheetName val="12-MEDIÇÃO CLIENTE"/>
      <sheetName val="Part. Triunfo"/>
      <sheetName val="13-MEDIÇÃO OBRA"/>
      <sheetName val="14-MEDIÇÃO CENTRAL EQUIPAMENTOS"/>
      <sheetName val="15-MEDIÇÃO TERCEIROS"/>
      <sheetName val="16-PREVISTO X REALIZADO"/>
      <sheetName val="16-Grafico Previsto x Realizado"/>
      <sheetName val="17- PESSOAL"/>
      <sheetName val="18-EQUIPAMENTOS"/>
      <sheetName val="19 -pluviometria"/>
      <sheetName val="20-Fotografi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Serviços(Cad)"/>
      <sheetName val="13.Comp.(Cad)"/>
      <sheetName val="6.Equip"/>
      <sheetName val="Tabela DNIT"/>
      <sheetName val="Salárial"/>
      <sheetName val="Reajuste"/>
      <sheetName val="Vida Util"/>
      <sheetName val="Componentes"/>
      <sheetName val="PlanilhaPreços"/>
      <sheetName val="Equipamento"/>
      <sheetName val="Plan1"/>
      <sheetName val="Plan1 (2)"/>
      <sheetName val="1.Coef."/>
      <sheetName val="BDI"/>
      <sheetName val="Ger"/>
      <sheetName val="11.Orçamento"/>
      <sheetName val="Dtt"/>
      <sheetName val="ABCserv"/>
      <sheetName val="ABCmat"/>
      <sheetName val="ABCtransp"/>
      <sheetName val="CFg"/>
      <sheetName val="CFt"/>
      <sheetName val="CFoae"/>
      <sheetName val="CCt"/>
      <sheetName val="MDe"/>
      <sheetName val="MTt"/>
      <sheetName val="Tcb"/>
      <sheetName val="CCUesc"/>
      <sheetName val="10.Comp.Orçam"/>
      <sheetName val="7.Pessoal(M.O)"/>
      <sheetName val="8.Materiais"/>
      <sheetName val="9.Trans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_PREÇO _3_"/>
      <sheetName val="Resumo c-preço"/>
      <sheetName val="Resumo S-preço (2)"/>
      <sheetName val="PLANILHA S_PREÇO _3_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AURAÇÃO "/>
      <sheetName val="Resumo OAE"/>
      <sheetName val="OAE"/>
      <sheetName val="NOVAS "/>
      <sheetName val="Transp"/>
      <sheetName val="F.Transporte (2)"/>
      <sheetName val="F.Transpor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"/>
      <sheetName val="escopo"/>
      <sheetName val="sys1"/>
      <sheetName val="Estudo"/>
      <sheetName val="fl_caixa"/>
      <sheetName val="serv_inep"/>
      <sheetName val="serv_terc"/>
      <sheetName val="trein_inep"/>
      <sheetName val="trein_terc"/>
      <sheetName val="sys0"/>
      <sheetName val="import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AT"/>
      <sheetName val="AU"/>
      <sheetName val="AV"/>
      <sheetName val="AW"/>
      <sheetName val="AX"/>
      <sheetName val="AY"/>
      <sheetName val="AZ"/>
      <sheetName val="BA"/>
      <sheetName val="BB"/>
      <sheetName val="BC"/>
      <sheetName val="BD"/>
      <sheetName val="BE"/>
      <sheetName val="BF"/>
      <sheetName val="BG"/>
      <sheetName val="BH"/>
      <sheetName val="BI"/>
      <sheetName val="BJ"/>
      <sheetName val="BK"/>
      <sheetName val="BL"/>
      <sheetName val="BM"/>
      <sheetName val="BN"/>
      <sheetName val="BO"/>
      <sheetName val="BP"/>
      <sheetName val="BQ"/>
      <sheetName val="BR"/>
      <sheetName val="BS"/>
      <sheetName val="BT"/>
      <sheetName val="BU"/>
      <sheetName val="BV"/>
      <sheetName val="BW"/>
      <sheetName val="BX"/>
      <sheetName val="BY"/>
      <sheetName val="BZ"/>
      <sheetName val="CA"/>
      <sheetName val="CB"/>
      <sheetName val="CC"/>
      <sheetName val="CD"/>
      <sheetName val="CE"/>
      <sheetName val="CF"/>
      <sheetName val="CG"/>
      <sheetName val="CH"/>
      <sheetName val="CI"/>
      <sheetName val="CJ"/>
      <sheetName val="CK"/>
      <sheetName val="CL"/>
      <sheetName val="CM"/>
      <sheetName val="CN"/>
      <sheetName val="CO"/>
      <sheetName val="CP"/>
      <sheetName val="CQ"/>
      <sheetName val="CR"/>
      <sheetName val="CS"/>
      <sheetName val="CT"/>
      <sheetName val="CU"/>
      <sheetName val="CV"/>
      <sheetName val="CW"/>
      <sheetName val="CX"/>
      <sheetName val="CY"/>
      <sheetName val="CZ"/>
      <sheetName val="DA"/>
      <sheetName val="DB"/>
      <sheetName val="DC"/>
      <sheetName val="DD"/>
      <sheetName val="DE"/>
      <sheetName val="DF"/>
      <sheetName val="DG"/>
      <sheetName val="DH"/>
      <sheetName val="DI"/>
      <sheetName val="DJ"/>
      <sheetName val="DK"/>
      <sheetName val="DL"/>
      <sheetName val="DM"/>
      <sheetName val="DN"/>
      <sheetName val="DO"/>
      <sheetName val="DP"/>
      <sheetName val="DQ"/>
      <sheetName val="DR"/>
      <sheetName val="DS"/>
      <sheetName val="DT"/>
      <sheetName val="DU"/>
      <sheetName val="DV"/>
      <sheetName val="DW"/>
      <sheetName val="DX"/>
      <sheetName val="DY"/>
      <sheetName val="DZ"/>
      <sheetName val="EA"/>
      <sheetName val="EB"/>
      <sheetName val="EC"/>
      <sheetName val="ED"/>
      <sheetName val="EE"/>
      <sheetName val="EF"/>
      <sheetName val="EG"/>
      <sheetName val="EH"/>
      <sheetName val="EI"/>
      <sheetName val="EJ"/>
      <sheetName val="EK"/>
      <sheetName val="EL"/>
      <sheetName val="EM"/>
      <sheetName val="EN"/>
      <sheetName val="EO"/>
      <sheetName val="EP"/>
      <sheetName val="EQ"/>
      <sheetName val="ER"/>
      <sheetName val="ES"/>
      <sheetName val="ET"/>
      <sheetName val="EU"/>
      <sheetName val="EV"/>
      <sheetName val="EW"/>
      <sheetName val="EX"/>
      <sheetName val="EY"/>
      <sheetName val="EZ"/>
      <sheetName val="FA"/>
      <sheetName val="FB"/>
      <sheetName val="FC"/>
      <sheetName val="FD"/>
      <sheetName val="FE"/>
      <sheetName val="FF"/>
      <sheetName val="FG"/>
      <sheetName val="FH"/>
      <sheetName val="FI"/>
      <sheetName val="FJ"/>
      <sheetName val="FK"/>
      <sheetName val="FL"/>
      <sheetName val="FM"/>
      <sheetName val="FN"/>
      <sheetName val="FO"/>
      <sheetName val="FP"/>
      <sheetName val="FQ"/>
      <sheetName val="FR"/>
      <sheetName val="FS"/>
      <sheetName val="FT"/>
      <sheetName val="FU"/>
      <sheetName val="FV"/>
      <sheetName val="FW"/>
      <sheetName val="FX"/>
      <sheetName val="FY"/>
      <sheetName val="FZ"/>
      <sheetName val="GA"/>
      <sheetName val="GB"/>
      <sheetName val="GC"/>
      <sheetName val="GD"/>
      <sheetName val="GE"/>
      <sheetName val="GF"/>
      <sheetName val="GG"/>
      <sheetName val="GH"/>
      <sheetName val="GI"/>
      <sheetName val="GJ"/>
      <sheetName val="GK"/>
      <sheetName val="GL"/>
      <sheetName val="GM"/>
      <sheetName val="GN"/>
      <sheetName val="GO"/>
      <sheetName val="GP"/>
      <sheetName val="GQ"/>
      <sheetName val="GR"/>
      <sheetName val="GS"/>
      <sheetName val="GT"/>
      <sheetName val="GU"/>
      <sheetName val="GV"/>
      <sheetName val="GW"/>
      <sheetName val="GX"/>
      <sheetName val="GY"/>
      <sheetName val="GZ"/>
      <sheetName val="HA"/>
      <sheetName val="HB"/>
      <sheetName val="HC"/>
      <sheetName val="HD"/>
      <sheetName val="HE"/>
      <sheetName val="HF"/>
      <sheetName val="HG"/>
      <sheetName val="HH"/>
      <sheetName val="HI"/>
      <sheetName val="HJ"/>
      <sheetName val="HK"/>
      <sheetName val="HL"/>
      <sheetName val="HM"/>
      <sheetName val="HN"/>
      <sheetName val="HO"/>
      <sheetName val="HP"/>
      <sheetName val="HQ"/>
      <sheetName val="HR"/>
      <sheetName val="HS"/>
      <sheetName val="HT"/>
      <sheetName val="HU"/>
      <sheetName val="HV"/>
      <sheetName val="HW"/>
      <sheetName val="HX"/>
      <sheetName val="HY"/>
      <sheetName val="HZ"/>
      <sheetName val="IA"/>
      <sheetName val="IB"/>
      <sheetName val="IC"/>
      <sheetName val="ID"/>
      <sheetName val="IE"/>
      <sheetName val="IF"/>
      <sheetName val="IG"/>
      <sheetName val="IH"/>
      <sheetName val="II"/>
      <sheetName val="IJ"/>
      <sheetName val="IK"/>
      <sheetName val="IL"/>
      <sheetName val="IM"/>
      <sheetName val="IN"/>
      <sheetName val="IO"/>
      <sheetName val="IP"/>
      <sheetName val="IQ"/>
      <sheetName val="IR"/>
      <sheetName val="IS"/>
      <sheetName val="IT"/>
      <sheetName val="IU"/>
      <sheetName val="IV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Global"/>
      <sheetName val="Elétrica"/>
      <sheetName val="Hidrossanitário"/>
      <sheetName val="Genéricos"/>
      <sheetName val="SBLO_PcP-AmpTPS_fora_CLP"/>
      <sheetName val="Orçamento_Glo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ético"/>
      <sheetName val="Analítico01"/>
      <sheetName val="Analítico02"/>
      <sheetName val="Insumos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is"/>
      <sheetName val="Equip"/>
      <sheetName val="EncSociais"/>
      <sheetName val="TabDinOrçamento"/>
      <sheetName val="Plan1"/>
      <sheetName val="PL DNIT"/>
      <sheetName val="Coef."/>
      <sheetName val="Plan3"/>
      <sheetName val="INDIRETOS"/>
      <sheetName val="SEGUROS"/>
      <sheetName val="BDI"/>
      <sheetName val="CompBDI"/>
      <sheetName val="Carta"/>
      <sheetName val="PEM_BR101"/>
      <sheetName val="Quadro 04"/>
      <sheetName val="Orçamento"/>
      <sheetName val="Orçamento (Reaj)"/>
      <sheetName val="Quadro 10"/>
      <sheetName val="Composições"/>
      <sheetName val="Composições (2)"/>
      <sheetName val="Serviços"/>
      <sheetName val="Cad_Comp."/>
      <sheetName val="Transp."/>
      <sheetName val="MObra"/>
      <sheetName val="Quadro 09"/>
      <sheetName val="Quadro 07"/>
      <sheetName val="TD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ual"/>
      <sheetName val="Dist_Equipe"/>
      <sheetName val="Veículos_Imóveis"/>
      <sheetName val="Qd-Acomp"/>
      <sheetName val="Qtd x R$"/>
      <sheetName val="Desmob"/>
      <sheetName val="SUCON"/>
      <sheetName val="QDR_SUCON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 2"/>
      <sheetName val="plan01"/>
      <sheetName val="Plan1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Serviços(Cad)"/>
      <sheetName val="1.Coef."/>
      <sheetName val="2.BDI(Orçam)"/>
      <sheetName val="2.1 CD_Obra"/>
      <sheetName val="2.2 CD_Fpolis"/>
      <sheetName val="Carta"/>
      <sheetName val="Cron.Fis.Fin"/>
      <sheetName val="M2"/>
      <sheetName val="6.Equip"/>
      <sheetName val="7.Pessoal(M.O)"/>
      <sheetName val="8.Materiais"/>
      <sheetName val="9.Transp."/>
      <sheetName val="10.Comp.Orçam"/>
      <sheetName val="11.Orçamento"/>
      <sheetName val="13.Comp.(Cad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I-FIS"/>
      <sheetName val="MOI-FIN"/>
      <sheetName val="MOD-FIS"/>
      <sheetName val="MOD-FIN"/>
      <sheetName val="QPED-FIS"/>
      <sheetName val="QPEI-FIS"/>
      <sheetName val="QPED-FIN"/>
      <sheetName val="QPEI-FIN"/>
      <sheetName val="TERC-FIN.1"/>
      <sheetName val="TERC-FIN.2"/>
      <sheetName val="CpuApr"/>
      <sheetName val="MED 01"/>
      <sheetName val="MED 02"/>
      <sheetName val="MED 03"/>
      <sheetName val="MED 04"/>
      <sheetName val="MED 05"/>
      <sheetName val="MED 06"/>
      <sheetName val="MED 07"/>
      <sheetName val="MED 08"/>
      <sheetName val="MED 09"/>
      <sheetName val="MED 10"/>
      <sheetName val="MEDIÇÃO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RÃO"/>
      <sheetName val="Subcontratados_Formal"/>
      <sheetName val="FRANKI"/>
      <sheetName val="FUNDESP"/>
      <sheetName val="Plan2"/>
      <sheetName val="Plan3"/>
      <sheetName val="PADRÃO (2)"/>
      <sheetName val="Te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RÃO"/>
      <sheetName val="Subcontratados_Formal"/>
      <sheetName val="FRANKI"/>
      <sheetName val="FUNDESP"/>
      <sheetName val="Plan2"/>
      <sheetName val="Plan3"/>
      <sheetName val="PADRÃ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qIIsao7JaEOTHrhWPwEdPEOfsYeI-SdCq5DvXigeT6YWLtL8RjozS70DAxTpSONc" itemId="01ECFAPMBJNYNBXUNM5FB3BZ5OUU6HKXCE">
      <xxl21:absoluteUrl r:id="rId2"/>
    </xxl21:alternateUrls>
    <sheetNames>
      <sheetName val="PRODUTOS E QUANTITATIVOS"/>
      <sheetName val="DADOS ATUAIS"/>
      <sheetName val="SÉRIE HISTÓRICA"/>
      <sheetName val="PRODUTOS E QUANTITATIVOS (2)"/>
    </sheetNames>
    <sheetDataSet>
      <sheetData sheetId="0">
        <row r="4">
          <cell r="C4">
            <v>792</v>
          </cell>
        </row>
        <row r="5">
          <cell r="C5">
            <v>651.27404607667984</v>
          </cell>
        </row>
        <row r="6">
          <cell r="C6">
            <v>802</v>
          </cell>
        </row>
        <row r="7">
          <cell r="C7">
            <v>16</v>
          </cell>
        </row>
        <row r="8">
          <cell r="C8">
            <v>802</v>
          </cell>
        </row>
        <row r="9">
          <cell r="C9">
            <v>473.74651555020307</v>
          </cell>
        </row>
        <row r="10">
          <cell r="C10">
            <v>2960.5665341264639</v>
          </cell>
        </row>
        <row r="11">
          <cell r="C11">
            <v>4</v>
          </cell>
        </row>
        <row r="16">
          <cell r="C16">
            <v>30</v>
          </cell>
        </row>
        <row r="17">
          <cell r="C17">
            <v>66</v>
          </cell>
        </row>
        <row r="18">
          <cell r="C18">
            <v>48</v>
          </cell>
        </row>
        <row r="19">
          <cell r="C19">
            <v>76</v>
          </cell>
        </row>
        <row r="20">
          <cell r="C20">
            <v>24</v>
          </cell>
        </row>
        <row r="21">
          <cell r="C21">
            <v>21</v>
          </cell>
        </row>
        <row r="27">
          <cell r="C27">
            <v>94971.51</v>
          </cell>
        </row>
        <row r="28">
          <cell r="C28">
            <v>11</v>
          </cell>
        </row>
        <row r="29">
          <cell r="C29">
            <v>169.906384036182</v>
          </cell>
        </row>
        <row r="30">
          <cell r="C30">
            <v>71.548394527536743</v>
          </cell>
        </row>
        <row r="31">
          <cell r="C31">
            <v>2</v>
          </cell>
        </row>
        <row r="38">
          <cell r="C38">
            <v>158726.46403988628</v>
          </cell>
        </row>
        <row r="39">
          <cell r="C39">
            <v>3192</v>
          </cell>
        </row>
        <row r="40">
          <cell r="C40">
            <v>105514</v>
          </cell>
        </row>
        <row r="41">
          <cell r="C41">
            <v>195995.75</v>
          </cell>
        </row>
        <row r="42">
          <cell r="C42">
            <v>7294.56</v>
          </cell>
        </row>
        <row r="43">
          <cell r="C43">
            <v>7722.23</v>
          </cell>
        </row>
        <row r="48">
          <cell r="C48">
            <v>633.41559158830023</v>
          </cell>
        </row>
        <row r="49">
          <cell r="C49">
            <v>633.41559158830023</v>
          </cell>
        </row>
        <row r="50">
          <cell r="C50">
            <v>633.41559158830023</v>
          </cell>
        </row>
        <row r="51">
          <cell r="C51">
            <v>633.41559158830023</v>
          </cell>
        </row>
        <row r="52">
          <cell r="C52">
            <v>633.41559158830023</v>
          </cell>
        </row>
        <row r="57">
          <cell r="C57">
            <v>63.34155915883003</v>
          </cell>
        </row>
        <row r="58">
          <cell r="C58">
            <v>2126.2403681726764</v>
          </cell>
        </row>
        <row r="59">
          <cell r="C59">
            <v>425.24807363453533</v>
          </cell>
        </row>
        <row r="60">
          <cell r="C60">
            <v>425.24807363453533</v>
          </cell>
        </row>
        <row r="65">
          <cell r="C65">
            <v>378.506384036182</v>
          </cell>
        </row>
        <row r="66">
          <cell r="C66">
            <v>113.55191521085459</v>
          </cell>
        </row>
        <row r="67">
          <cell r="C67">
            <v>108</v>
          </cell>
        </row>
        <row r="68">
          <cell r="C68">
            <v>2118.6020402887575</v>
          </cell>
        </row>
        <row r="69">
          <cell r="C69">
            <v>9</v>
          </cell>
        </row>
        <row r="70">
          <cell r="C70">
            <v>399.8</v>
          </cell>
        </row>
        <row r="71">
          <cell r="C71">
            <v>47.904352359072043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br/dnit/pt-br/assuntos/planejamento-e-pesquisa/custos-e-pagamentos/custos-e-pagamentos-dnit/engenharia-consultiva-2/bdi/bdi-tabela-de-precos-de-consultoria/bdi-tabela-de-precos-de-consultoria_2024-selic-10-7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dnit/pt-br/assuntos/planejamento-e-pesquisa/custos-e-pagamentos/custos-e-pagamentos-dnit/engenharia-consultiva-2/tabela-de-precos-de-consultoria-1/relatorios/2024/janeiro/janeiro-20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53A4-FDCC-48AC-B0A5-1714BFAA087C}">
  <sheetPr>
    <tabColor theme="1"/>
  </sheetPr>
  <dimension ref="C10:H40"/>
  <sheetViews>
    <sheetView zoomScale="80" zoomScaleNormal="80" workbookViewId="0">
      <selection activeCell="E22" sqref="E22"/>
    </sheetView>
  </sheetViews>
  <sheetFormatPr defaultRowHeight="15"/>
  <sheetData>
    <row r="10" spans="3:8" ht="14.45" customHeight="1">
      <c r="C10" s="513" t="s">
        <v>0</v>
      </c>
      <c r="D10" s="513"/>
      <c r="E10" s="513"/>
      <c r="F10" s="513"/>
      <c r="G10" s="513"/>
      <c r="H10" s="513"/>
    </row>
    <row r="11" spans="3:8" ht="18.600000000000001" customHeight="1">
      <c r="C11" s="513"/>
      <c r="D11" s="513"/>
      <c r="E11" s="513"/>
      <c r="F11" s="513"/>
      <c r="G11" s="513"/>
      <c r="H11" s="513"/>
    </row>
    <row r="12" spans="3:8" ht="18.600000000000001" customHeight="1">
      <c r="C12" s="513"/>
      <c r="D12" s="513"/>
      <c r="E12" s="513"/>
      <c r="F12" s="513"/>
      <c r="G12" s="513"/>
      <c r="H12" s="513"/>
    </row>
    <row r="13" spans="3:8" ht="18.600000000000001" customHeight="1">
      <c r="C13" s="513"/>
      <c r="D13" s="513"/>
      <c r="E13" s="513"/>
      <c r="F13" s="513"/>
      <c r="G13" s="513"/>
      <c r="H13" s="513"/>
    </row>
    <row r="14" spans="3:8" ht="18.600000000000001" customHeight="1">
      <c r="C14" s="513"/>
      <c r="D14" s="513"/>
      <c r="E14" s="513"/>
      <c r="F14" s="513"/>
      <c r="G14" s="513"/>
      <c r="H14" s="513"/>
    </row>
    <row r="15" spans="3:8" ht="18.600000000000001" customHeight="1">
      <c r="C15" s="513"/>
      <c r="D15" s="513"/>
      <c r="E15" s="513"/>
      <c r="F15" s="513"/>
      <c r="G15" s="513"/>
      <c r="H15" s="513"/>
    </row>
    <row r="16" spans="3:8" ht="18.600000000000001" customHeight="1">
      <c r="C16" s="513"/>
      <c r="D16" s="513"/>
      <c r="E16" s="513"/>
      <c r="F16" s="513"/>
      <c r="G16" s="513"/>
      <c r="H16" s="513"/>
    </row>
    <row r="17" spans="3:8" ht="18.600000000000001" customHeight="1">
      <c r="C17" s="513"/>
      <c r="D17" s="513"/>
      <c r="E17" s="513"/>
      <c r="F17" s="513"/>
      <c r="G17" s="513"/>
      <c r="H17" s="513"/>
    </row>
    <row r="18" spans="3:8" ht="75" customHeight="1">
      <c r="C18" s="513"/>
      <c r="D18" s="513"/>
      <c r="E18" s="513"/>
      <c r="F18" s="513"/>
      <c r="G18" s="513"/>
      <c r="H18" s="513"/>
    </row>
    <row r="19" spans="3:8" ht="18.75">
      <c r="C19" s="165"/>
      <c r="D19" s="165"/>
      <c r="E19" s="165"/>
      <c r="F19" s="165"/>
      <c r="G19" s="165"/>
      <c r="H19" s="165"/>
    </row>
    <row r="20" spans="3:8" ht="14.45" customHeight="1">
      <c r="C20" s="165"/>
      <c r="D20" s="165"/>
      <c r="E20" s="165"/>
      <c r="F20" s="165"/>
      <c r="G20" s="165"/>
      <c r="H20" s="165"/>
    </row>
    <row r="21" spans="3:8" ht="14.45" customHeight="1">
      <c r="C21" s="165"/>
      <c r="D21" s="165"/>
      <c r="E21" s="165"/>
      <c r="F21" s="165"/>
      <c r="G21" s="165"/>
      <c r="H21" s="165"/>
    </row>
    <row r="22" spans="3:8" ht="14.45" customHeight="1">
      <c r="C22" s="165"/>
      <c r="D22" s="165"/>
      <c r="E22" s="165"/>
      <c r="F22" s="165"/>
      <c r="G22" s="165"/>
      <c r="H22" s="165"/>
    </row>
    <row r="23" spans="3:8" ht="14.45" customHeight="1">
      <c r="C23" s="165"/>
      <c r="D23" s="165"/>
      <c r="E23" s="165"/>
      <c r="F23" s="165"/>
      <c r="G23" s="165"/>
      <c r="H23" s="165"/>
    </row>
    <row r="24" spans="3:8" ht="14.45" customHeight="1">
      <c r="C24" s="165"/>
      <c r="D24" s="165"/>
      <c r="E24" s="165"/>
      <c r="F24" s="165"/>
      <c r="G24" s="165"/>
      <c r="H24" s="165"/>
    </row>
    <row r="25" spans="3:8" ht="14.45" customHeight="1"/>
    <row r="26" spans="3:8" ht="14.45" customHeight="1"/>
    <row r="27" spans="3:8" ht="14.45" customHeight="1">
      <c r="C27" s="512" t="s">
        <v>1</v>
      </c>
      <c r="D27" s="512"/>
      <c r="E27" s="512"/>
      <c r="F27" s="512"/>
      <c r="G27" s="512"/>
      <c r="H27" s="512"/>
    </row>
    <row r="28" spans="3:8" ht="14.45" customHeight="1"/>
    <row r="29" spans="3:8" ht="14.45" customHeight="1"/>
    <row r="30" spans="3:8" ht="14.45" customHeight="1"/>
    <row r="31" spans="3:8" ht="14.45" customHeight="1"/>
    <row r="32" spans="3:8" ht="14.45" customHeight="1"/>
    <row r="33" spans="3:8" ht="14.45" customHeight="1"/>
    <row r="38" spans="3:8" ht="18.75">
      <c r="C38" s="512" t="s">
        <v>2</v>
      </c>
      <c r="D38" s="512"/>
      <c r="E38" s="512"/>
      <c r="F38" s="512"/>
      <c r="G38" s="512"/>
      <c r="H38" s="512"/>
    </row>
    <row r="39" spans="3:8" ht="18.75">
      <c r="C39" s="166"/>
      <c r="D39" s="166"/>
      <c r="E39" s="166"/>
      <c r="F39" s="166"/>
      <c r="G39" s="166"/>
      <c r="H39" s="166"/>
    </row>
    <row r="40" spans="3:8" ht="18.75">
      <c r="C40" s="512" t="s">
        <v>3</v>
      </c>
      <c r="D40" s="512"/>
      <c r="E40" s="512"/>
      <c r="F40" s="512"/>
      <c r="G40" s="512"/>
      <c r="H40" s="512"/>
    </row>
  </sheetData>
  <mergeCells count="4">
    <mergeCell ref="C38:H38"/>
    <mergeCell ref="C40:H40"/>
    <mergeCell ref="C10:H18"/>
    <mergeCell ref="C27:H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8926-31CD-4EFD-919F-E4FD7FE5AEE8}">
  <sheetPr>
    <tabColor theme="1"/>
  </sheetPr>
  <dimension ref="A36:E50"/>
  <sheetViews>
    <sheetView zoomScale="115" zoomScaleNormal="115" workbookViewId="0">
      <selection activeCell="A50" sqref="A50"/>
    </sheetView>
  </sheetViews>
  <sheetFormatPr defaultRowHeight="12.75"/>
  <cols>
    <col min="1" max="1" width="38.140625" style="13" customWidth="1"/>
    <col min="2" max="2" width="28.28515625" style="11" customWidth="1"/>
    <col min="3" max="4" width="17.42578125" style="11" customWidth="1"/>
    <col min="5" max="5" width="2.7109375" style="11" customWidth="1"/>
    <col min="6" max="6" width="21.7109375" style="12" customWidth="1"/>
    <col min="7" max="7" width="51.5703125" style="12" customWidth="1"/>
    <col min="8" max="8" width="12.7109375" style="12" customWidth="1"/>
    <col min="9" max="9" width="1.7109375" style="12" customWidth="1"/>
    <col min="10" max="11" width="13.7109375" style="12" customWidth="1"/>
    <col min="12" max="255" width="8.7109375" style="12"/>
    <col min="256" max="256" width="32.28515625" style="12" customWidth="1"/>
    <col min="257" max="257" width="27.5703125" style="12" bestFit="1" customWidth="1"/>
    <col min="258" max="259" width="12.85546875" style="12" bestFit="1" customWidth="1"/>
    <col min="260" max="511" width="8.7109375" style="12"/>
    <col min="512" max="512" width="32.28515625" style="12" customWidth="1"/>
    <col min="513" max="513" width="27.5703125" style="12" bestFit="1" customWidth="1"/>
    <col min="514" max="515" width="12.85546875" style="12" bestFit="1" customWidth="1"/>
    <col min="516" max="767" width="8.7109375" style="12"/>
    <col min="768" max="768" width="32.28515625" style="12" customWidth="1"/>
    <col min="769" max="769" width="27.5703125" style="12" bestFit="1" customWidth="1"/>
    <col min="770" max="771" width="12.85546875" style="12" bestFit="1" customWidth="1"/>
    <col min="772" max="1023" width="8.7109375" style="12"/>
    <col min="1024" max="1024" width="32.28515625" style="12" customWidth="1"/>
    <col min="1025" max="1025" width="27.5703125" style="12" bestFit="1" customWidth="1"/>
    <col min="1026" max="1027" width="12.85546875" style="12" bestFit="1" customWidth="1"/>
    <col min="1028" max="1279" width="8.7109375" style="12"/>
    <col min="1280" max="1280" width="32.28515625" style="12" customWidth="1"/>
    <col min="1281" max="1281" width="27.5703125" style="12" bestFit="1" customWidth="1"/>
    <col min="1282" max="1283" width="12.85546875" style="12" bestFit="1" customWidth="1"/>
    <col min="1284" max="1535" width="8.7109375" style="12"/>
    <col min="1536" max="1536" width="32.28515625" style="12" customWidth="1"/>
    <col min="1537" max="1537" width="27.5703125" style="12" bestFit="1" customWidth="1"/>
    <col min="1538" max="1539" width="12.85546875" style="12" bestFit="1" customWidth="1"/>
    <col min="1540" max="1791" width="8.7109375" style="12"/>
    <col min="1792" max="1792" width="32.28515625" style="12" customWidth="1"/>
    <col min="1793" max="1793" width="27.5703125" style="12" bestFit="1" customWidth="1"/>
    <col min="1794" max="1795" width="12.85546875" style="12" bestFit="1" customWidth="1"/>
    <col min="1796" max="2047" width="8.7109375" style="12"/>
    <col min="2048" max="2048" width="32.28515625" style="12" customWidth="1"/>
    <col min="2049" max="2049" width="27.5703125" style="12" bestFit="1" customWidth="1"/>
    <col min="2050" max="2051" width="12.85546875" style="12" bestFit="1" customWidth="1"/>
    <col min="2052" max="2303" width="8.7109375" style="12"/>
    <col min="2304" max="2304" width="32.28515625" style="12" customWidth="1"/>
    <col min="2305" max="2305" width="27.5703125" style="12" bestFit="1" customWidth="1"/>
    <col min="2306" max="2307" width="12.85546875" style="12" bestFit="1" customWidth="1"/>
    <col min="2308" max="2559" width="8.7109375" style="12"/>
    <col min="2560" max="2560" width="32.28515625" style="12" customWidth="1"/>
    <col min="2561" max="2561" width="27.5703125" style="12" bestFit="1" customWidth="1"/>
    <col min="2562" max="2563" width="12.85546875" style="12" bestFit="1" customWidth="1"/>
    <col min="2564" max="2815" width="8.7109375" style="12"/>
    <col min="2816" max="2816" width="32.28515625" style="12" customWidth="1"/>
    <col min="2817" max="2817" width="27.5703125" style="12" bestFit="1" customWidth="1"/>
    <col min="2818" max="2819" width="12.85546875" style="12" bestFit="1" customWidth="1"/>
    <col min="2820" max="3071" width="8.7109375" style="12"/>
    <col min="3072" max="3072" width="32.28515625" style="12" customWidth="1"/>
    <col min="3073" max="3073" width="27.5703125" style="12" bestFit="1" customWidth="1"/>
    <col min="3074" max="3075" width="12.85546875" style="12" bestFit="1" customWidth="1"/>
    <col min="3076" max="3327" width="8.7109375" style="12"/>
    <col min="3328" max="3328" width="32.28515625" style="12" customWidth="1"/>
    <col min="3329" max="3329" width="27.5703125" style="12" bestFit="1" customWidth="1"/>
    <col min="3330" max="3331" width="12.85546875" style="12" bestFit="1" customWidth="1"/>
    <col min="3332" max="3583" width="8.7109375" style="12"/>
    <col min="3584" max="3584" width="32.28515625" style="12" customWidth="1"/>
    <col min="3585" max="3585" width="27.5703125" style="12" bestFit="1" customWidth="1"/>
    <col min="3586" max="3587" width="12.85546875" style="12" bestFit="1" customWidth="1"/>
    <col min="3588" max="3839" width="8.7109375" style="12"/>
    <col min="3840" max="3840" width="32.28515625" style="12" customWidth="1"/>
    <col min="3841" max="3841" width="27.5703125" style="12" bestFit="1" customWidth="1"/>
    <col min="3842" max="3843" width="12.85546875" style="12" bestFit="1" customWidth="1"/>
    <col min="3844" max="4095" width="8.7109375" style="12"/>
    <col min="4096" max="4096" width="32.28515625" style="12" customWidth="1"/>
    <col min="4097" max="4097" width="27.5703125" style="12" bestFit="1" customWidth="1"/>
    <col min="4098" max="4099" width="12.85546875" style="12" bestFit="1" customWidth="1"/>
    <col min="4100" max="4351" width="8.7109375" style="12"/>
    <col min="4352" max="4352" width="32.28515625" style="12" customWidth="1"/>
    <col min="4353" max="4353" width="27.5703125" style="12" bestFit="1" customWidth="1"/>
    <col min="4354" max="4355" width="12.85546875" style="12" bestFit="1" customWidth="1"/>
    <col min="4356" max="4607" width="8.7109375" style="12"/>
    <col min="4608" max="4608" width="32.28515625" style="12" customWidth="1"/>
    <col min="4609" max="4609" width="27.5703125" style="12" bestFit="1" customWidth="1"/>
    <col min="4610" max="4611" width="12.85546875" style="12" bestFit="1" customWidth="1"/>
    <col min="4612" max="4863" width="8.7109375" style="12"/>
    <col min="4864" max="4864" width="32.28515625" style="12" customWidth="1"/>
    <col min="4865" max="4865" width="27.5703125" style="12" bestFit="1" customWidth="1"/>
    <col min="4866" max="4867" width="12.85546875" style="12" bestFit="1" customWidth="1"/>
    <col min="4868" max="5119" width="8.7109375" style="12"/>
    <col min="5120" max="5120" width="32.28515625" style="12" customWidth="1"/>
    <col min="5121" max="5121" width="27.5703125" style="12" bestFit="1" customWidth="1"/>
    <col min="5122" max="5123" width="12.85546875" style="12" bestFit="1" customWidth="1"/>
    <col min="5124" max="5375" width="8.7109375" style="12"/>
    <col min="5376" max="5376" width="32.28515625" style="12" customWidth="1"/>
    <col min="5377" max="5377" width="27.5703125" style="12" bestFit="1" customWidth="1"/>
    <col min="5378" max="5379" width="12.85546875" style="12" bestFit="1" customWidth="1"/>
    <col min="5380" max="5631" width="8.7109375" style="12"/>
    <col min="5632" max="5632" width="32.28515625" style="12" customWidth="1"/>
    <col min="5633" max="5633" width="27.5703125" style="12" bestFit="1" customWidth="1"/>
    <col min="5634" max="5635" width="12.85546875" style="12" bestFit="1" customWidth="1"/>
    <col min="5636" max="5887" width="8.7109375" style="12"/>
    <col min="5888" max="5888" width="32.28515625" style="12" customWidth="1"/>
    <col min="5889" max="5889" width="27.5703125" style="12" bestFit="1" customWidth="1"/>
    <col min="5890" max="5891" width="12.85546875" style="12" bestFit="1" customWidth="1"/>
    <col min="5892" max="6143" width="8.7109375" style="12"/>
    <col min="6144" max="6144" width="32.28515625" style="12" customWidth="1"/>
    <col min="6145" max="6145" width="27.5703125" style="12" bestFit="1" customWidth="1"/>
    <col min="6146" max="6147" width="12.85546875" style="12" bestFit="1" customWidth="1"/>
    <col min="6148" max="6399" width="8.7109375" style="12"/>
    <col min="6400" max="6400" width="32.28515625" style="12" customWidth="1"/>
    <col min="6401" max="6401" width="27.5703125" style="12" bestFit="1" customWidth="1"/>
    <col min="6402" max="6403" width="12.85546875" style="12" bestFit="1" customWidth="1"/>
    <col min="6404" max="6655" width="8.7109375" style="12"/>
    <col min="6656" max="6656" width="32.28515625" style="12" customWidth="1"/>
    <col min="6657" max="6657" width="27.5703125" style="12" bestFit="1" customWidth="1"/>
    <col min="6658" max="6659" width="12.85546875" style="12" bestFit="1" customWidth="1"/>
    <col min="6660" max="6911" width="8.7109375" style="12"/>
    <col min="6912" max="6912" width="32.28515625" style="12" customWidth="1"/>
    <col min="6913" max="6913" width="27.5703125" style="12" bestFit="1" customWidth="1"/>
    <col min="6914" max="6915" width="12.85546875" style="12" bestFit="1" customWidth="1"/>
    <col min="6916" max="7167" width="8.7109375" style="12"/>
    <col min="7168" max="7168" width="32.28515625" style="12" customWidth="1"/>
    <col min="7169" max="7169" width="27.5703125" style="12" bestFit="1" customWidth="1"/>
    <col min="7170" max="7171" width="12.85546875" style="12" bestFit="1" customWidth="1"/>
    <col min="7172" max="7423" width="8.7109375" style="12"/>
    <col min="7424" max="7424" width="32.28515625" style="12" customWidth="1"/>
    <col min="7425" max="7425" width="27.5703125" style="12" bestFit="1" customWidth="1"/>
    <col min="7426" max="7427" width="12.85546875" style="12" bestFit="1" customWidth="1"/>
    <col min="7428" max="7679" width="8.7109375" style="12"/>
    <col min="7680" max="7680" width="32.28515625" style="12" customWidth="1"/>
    <col min="7681" max="7681" width="27.5703125" style="12" bestFit="1" customWidth="1"/>
    <col min="7682" max="7683" width="12.85546875" style="12" bestFit="1" customWidth="1"/>
    <col min="7684" max="7935" width="8.7109375" style="12"/>
    <col min="7936" max="7936" width="32.28515625" style="12" customWidth="1"/>
    <col min="7937" max="7937" width="27.5703125" style="12" bestFit="1" customWidth="1"/>
    <col min="7938" max="7939" width="12.85546875" style="12" bestFit="1" customWidth="1"/>
    <col min="7940" max="8191" width="8.7109375" style="12"/>
    <col min="8192" max="8192" width="32.28515625" style="12" customWidth="1"/>
    <col min="8193" max="8193" width="27.5703125" style="12" bestFit="1" customWidth="1"/>
    <col min="8194" max="8195" width="12.85546875" style="12" bestFit="1" customWidth="1"/>
    <col min="8196" max="8447" width="8.7109375" style="12"/>
    <col min="8448" max="8448" width="32.28515625" style="12" customWidth="1"/>
    <col min="8449" max="8449" width="27.5703125" style="12" bestFit="1" customWidth="1"/>
    <col min="8450" max="8451" width="12.85546875" style="12" bestFit="1" customWidth="1"/>
    <col min="8452" max="8703" width="8.7109375" style="12"/>
    <col min="8704" max="8704" width="32.28515625" style="12" customWidth="1"/>
    <col min="8705" max="8705" width="27.5703125" style="12" bestFit="1" customWidth="1"/>
    <col min="8706" max="8707" width="12.85546875" style="12" bestFit="1" customWidth="1"/>
    <col min="8708" max="8959" width="8.7109375" style="12"/>
    <col min="8960" max="8960" width="32.28515625" style="12" customWidth="1"/>
    <col min="8961" max="8961" width="27.5703125" style="12" bestFit="1" customWidth="1"/>
    <col min="8962" max="8963" width="12.85546875" style="12" bestFit="1" customWidth="1"/>
    <col min="8964" max="9215" width="8.7109375" style="12"/>
    <col min="9216" max="9216" width="32.28515625" style="12" customWidth="1"/>
    <col min="9217" max="9217" width="27.5703125" style="12" bestFit="1" customWidth="1"/>
    <col min="9218" max="9219" width="12.85546875" style="12" bestFit="1" customWidth="1"/>
    <col min="9220" max="9471" width="8.7109375" style="12"/>
    <col min="9472" max="9472" width="32.28515625" style="12" customWidth="1"/>
    <col min="9473" max="9473" width="27.5703125" style="12" bestFit="1" customWidth="1"/>
    <col min="9474" max="9475" width="12.85546875" style="12" bestFit="1" customWidth="1"/>
    <col min="9476" max="9727" width="8.7109375" style="12"/>
    <col min="9728" max="9728" width="32.28515625" style="12" customWidth="1"/>
    <col min="9729" max="9729" width="27.5703125" style="12" bestFit="1" customWidth="1"/>
    <col min="9730" max="9731" width="12.85546875" style="12" bestFit="1" customWidth="1"/>
    <col min="9732" max="9983" width="8.7109375" style="12"/>
    <col min="9984" max="9984" width="32.28515625" style="12" customWidth="1"/>
    <col min="9985" max="9985" width="27.5703125" style="12" bestFit="1" customWidth="1"/>
    <col min="9986" max="9987" width="12.85546875" style="12" bestFit="1" customWidth="1"/>
    <col min="9988" max="10239" width="8.7109375" style="12"/>
    <col min="10240" max="10240" width="32.28515625" style="12" customWidth="1"/>
    <col min="10241" max="10241" width="27.5703125" style="12" bestFit="1" customWidth="1"/>
    <col min="10242" max="10243" width="12.85546875" style="12" bestFit="1" customWidth="1"/>
    <col min="10244" max="10495" width="8.7109375" style="12"/>
    <col min="10496" max="10496" width="32.28515625" style="12" customWidth="1"/>
    <col min="10497" max="10497" width="27.5703125" style="12" bestFit="1" customWidth="1"/>
    <col min="10498" max="10499" width="12.85546875" style="12" bestFit="1" customWidth="1"/>
    <col min="10500" max="10751" width="8.7109375" style="12"/>
    <col min="10752" max="10752" width="32.28515625" style="12" customWidth="1"/>
    <col min="10753" max="10753" width="27.5703125" style="12" bestFit="1" customWidth="1"/>
    <col min="10754" max="10755" width="12.85546875" style="12" bestFit="1" customWidth="1"/>
    <col min="10756" max="11007" width="8.7109375" style="12"/>
    <col min="11008" max="11008" width="32.28515625" style="12" customWidth="1"/>
    <col min="11009" max="11009" width="27.5703125" style="12" bestFit="1" customWidth="1"/>
    <col min="11010" max="11011" width="12.85546875" style="12" bestFit="1" customWidth="1"/>
    <col min="11012" max="11263" width="8.7109375" style="12"/>
    <col min="11264" max="11264" width="32.28515625" style="12" customWidth="1"/>
    <col min="11265" max="11265" width="27.5703125" style="12" bestFit="1" customWidth="1"/>
    <col min="11266" max="11267" width="12.85546875" style="12" bestFit="1" customWidth="1"/>
    <col min="11268" max="11519" width="8.7109375" style="12"/>
    <col min="11520" max="11520" width="32.28515625" style="12" customWidth="1"/>
    <col min="11521" max="11521" width="27.5703125" style="12" bestFit="1" customWidth="1"/>
    <col min="11522" max="11523" width="12.85546875" style="12" bestFit="1" customWidth="1"/>
    <col min="11524" max="11775" width="8.7109375" style="12"/>
    <col min="11776" max="11776" width="32.28515625" style="12" customWidth="1"/>
    <col min="11777" max="11777" width="27.5703125" style="12" bestFit="1" customWidth="1"/>
    <col min="11778" max="11779" width="12.85546875" style="12" bestFit="1" customWidth="1"/>
    <col min="11780" max="12031" width="8.7109375" style="12"/>
    <col min="12032" max="12032" width="32.28515625" style="12" customWidth="1"/>
    <col min="12033" max="12033" width="27.5703125" style="12" bestFit="1" customWidth="1"/>
    <col min="12034" max="12035" width="12.85546875" style="12" bestFit="1" customWidth="1"/>
    <col min="12036" max="12287" width="8.7109375" style="12"/>
    <col min="12288" max="12288" width="32.28515625" style="12" customWidth="1"/>
    <col min="12289" max="12289" width="27.5703125" style="12" bestFit="1" customWidth="1"/>
    <col min="12290" max="12291" width="12.85546875" style="12" bestFit="1" customWidth="1"/>
    <col min="12292" max="12543" width="8.7109375" style="12"/>
    <col min="12544" max="12544" width="32.28515625" style="12" customWidth="1"/>
    <col min="12545" max="12545" width="27.5703125" style="12" bestFit="1" customWidth="1"/>
    <col min="12546" max="12547" width="12.85546875" style="12" bestFit="1" customWidth="1"/>
    <col min="12548" max="12799" width="8.7109375" style="12"/>
    <col min="12800" max="12800" width="32.28515625" style="12" customWidth="1"/>
    <col min="12801" max="12801" width="27.5703125" style="12" bestFit="1" customWidth="1"/>
    <col min="12802" max="12803" width="12.85546875" style="12" bestFit="1" customWidth="1"/>
    <col min="12804" max="13055" width="8.7109375" style="12"/>
    <col min="13056" max="13056" width="32.28515625" style="12" customWidth="1"/>
    <col min="13057" max="13057" width="27.5703125" style="12" bestFit="1" customWidth="1"/>
    <col min="13058" max="13059" width="12.85546875" style="12" bestFit="1" customWidth="1"/>
    <col min="13060" max="13311" width="8.7109375" style="12"/>
    <col min="13312" max="13312" width="32.28515625" style="12" customWidth="1"/>
    <col min="13313" max="13313" width="27.5703125" style="12" bestFit="1" customWidth="1"/>
    <col min="13314" max="13315" width="12.85546875" style="12" bestFit="1" customWidth="1"/>
    <col min="13316" max="13567" width="8.7109375" style="12"/>
    <col min="13568" max="13568" width="32.28515625" style="12" customWidth="1"/>
    <col min="13569" max="13569" width="27.5703125" style="12" bestFit="1" customWidth="1"/>
    <col min="13570" max="13571" width="12.85546875" style="12" bestFit="1" customWidth="1"/>
    <col min="13572" max="13823" width="8.7109375" style="12"/>
    <col min="13824" max="13824" width="32.28515625" style="12" customWidth="1"/>
    <col min="13825" max="13825" width="27.5703125" style="12" bestFit="1" customWidth="1"/>
    <col min="13826" max="13827" width="12.85546875" style="12" bestFit="1" customWidth="1"/>
    <col min="13828" max="14079" width="8.7109375" style="12"/>
    <col min="14080" max="14080" width="32.28515625" style="12" customWidth="1"/>
    <col min="14081" max="14081" width="27.5703125" style="12" bestFit="1" customWidth="1"/>
    <col min="14082" max="14083" width="12.85546875" style="12" bestFit="1" customWidth="1"/>
    <col min="14084" max="14335" width="8.7109375" style="12"/>
    <col min="14336" max="14336" width="32.28515625" style="12" customWidth="1"/>
    <col min="14337" max="14337" width="27.5703125" style="12" bestFit="1" customWidth="1"/>
    <col min="14338" max="14339" width="12.85546875" style="12" bestFit="1" customWidth="1"/>
    <col min="14340" max="14591" width="8.7109375" style="12"/>
    <col min="14592" max="14592" width="32.28515625" style="12" customWidth="1"/>
    <col min="14593" max="14593" width="27.5703125" style="12" bestFit="1" customWidth="1"/>
    <col min="14594" max="14595" width="12.85546875" style="12" bestFit="1" customWidth="1"/>
    <col min="14596" max="14847" width="8.7109375" style="12"/>
    <col min="14848" max="14848" width="32.28515625" style="12" customWidth="1"/>
    <col min="14849" max="14849" width="27.5703125" style="12" bestFit="1" customWidth="1"/>
    <col min="14850" max="14851" width="12.85546875" style="12" bestFit="1" customWidth="1"/>
    <col min="14852" max="15103" width="8.7109375" style="12"/>
    <col min="15104" max="15104" width="32.28515625" style="12" customWidth="1"/>
    <col min="15105" max="15105" width="27.5703125" style="12" bestFit="1" customWidth="1"/>
    <col min="15106" max="15107" width="12.85546875" style="12" bestFit="1" customWidth="1"/>
    <col min="15108" max="15359" width="8.7109375" style="12"/>
    <col min="15360" max="15360" width="32.28515625" style="12" customWidth="1"/>
    <col min="15361" max="15361" width="27.5703125" style="12" bestFit="1" customWidth="1"/>
    <col min="15362" max="15363" width="12.85546875" style="12" bestFit="1" customWidth="1"/>
    <col min="15364" max="15615" width="8.7109375" style="12"/>
    <col min="15616" max="15616" width="32.28515625" style="12" customWidth="1"/>
    <col min="15617" max="15617" width="27.5703125" style="12" bestFit="1" customWidth="1"/>
    <col min="15618" max="15619" width="12.85546875" style="12" bestFit="1" customWidth="1"/>
    <col min="15620" max="15871" width="8.7109375" style="12"/>
    <col min="15872" max="15872" width="32.28515625" style="12" customWidth="1"/>
    <col min="15873" max="15873" width="27.5703125" style="12" bestFit="1" customWidth="1"/>
    <col min="15874" max="15875" width="12.85546875" style="12" bestFit="1" customWidth="1"/>
    <col min="15876" max="16127" width="8.7109375" style="12"/>
    <col min="16128" max="16128" width="32.28515625" style="12" customWidth="1"/>
    <col min="16129" max="16129" width="27.5703125" style="12" bestFit="1" customWidth="1"/>
    <col min="16130" max="16131" width="12.85546875" style="12" bestFit="1" customWidth="1"/>
    <col min="16132" max="16384" width="8.7109375" style="12"/>
  </cols>
  <sheetData>
    <row r="36" spans="4:4">
      <c r="D36" s="12"/>
    </row>
    <row r="37" spans="4:4">
      <c r="D37" s="125">
        <v>0.44600000000000001</v>
      </c>
    </row>
    <row r="38" spans="4:4">
      <c r="D38" s="12"/>
    </row>
    <row r="50" spans="1:1" ht="15">
      <c r="A50" s="511" t="s">
        <v>685</v>
      </c>
    </row>
  </sheetData>
  <hyperlinks>
    <hyperlink ref="A50" r:id="rId1" xr:uid="{8BF7C529-A312-436F-AB0F-2EAFC27DAC37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16C5-263E-4DC2-9716-E33AE1E2D5D6}">
  <sheetPr codeName="Planilha3">
    <tabColor theme="1"/>
    <pageSetUpPr fitToPage="1"/>
  </sheetPr>
  <dimension ref="A1:V179"/>
  <sheetViews>
    <sheetView showGridLines="0" zoomScale="85" zoomScaleNormal="85" zoomScaleSheetLayoutView="30" workbookViewId="0">
      <selection activeCell="A103" sqref="A103:C103"/>
    </sheetView>
  </sheetViews>
  <sheetFormatPr defaultColWidth="8.7109375" defaultRowHeight="12.75"/>
  <cols>
    <col min="1" max="1" width="11" style="16" customWidth="1"/>
    <col min="2" max="2" width="41.140625" style="17" customWidth="1"/>
    <col min="3" max="3" width="16.140625" style="16" customWidth="1"/>
    <col min="4" max="4" width="18.5703125" style="17" customWidth="1"/>
    <col min="5" max="5" width="9" style="17" customWidth="1"/>
    <col min="6" max="6" width="37.42578125" style="17" customWidth="1"/>
    <col min="7" max="7" width="43.28515625" style="17" customWidth="1"/>
    <col min="8" max="8" width="22.7109375" style="43" customWidth="1"/>
    <col min="9" max="9" width="15.140625" style="43" customWidth="1"/>
    <col min="10" max="10" width="22.5703125" style="43" customWidth="1"/>
    <col min="11" max="11" width="15.140625" style="17" customWidth="1"/>
    <col min="12" max="12" width="16.85546875" style="17" customWidth="1"/>
    <col min="13" max="13" width="13.5703125" style="17" customWidth="1"/>
    <col min="14" max="14" width="12.85546875" style="17" customWidth="1"/>
    <col min="15" max="15" width="13.5703125" style="17" customWidth="1"/>
    <col min="16" max="16" width="17.5703125" style="17" customWidth="1"/>
    <col min="17" max="17" width="12.42578125" style="17" customWidth="1"/>
    <col min="18" max="21" width="8.7109375" style="17"/>
    <col min="22" max="23" width="10.28515625" style="17" bestFit="1" customWidth="1"/>
    <col min="24" max="16384" width="8.7109375" style="17"/>
  </cols>
  <sheetData>
    <row r="1" spans="1:18" ht="15.75" customHeight="1">
      <c r="A1" s="514" t="s">
        <v>4</v>
      </c>
      <c r="B1" s="514"/>
      <c r="C1" s="514"/>
      <c r="D1" s="515"/>
      <c r="E1" s="527" t="s">
        <v>5</v>
      </c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26">
        <v>45292</v>
      </c>
      <c r="Q1" s="27"/>
    </row>
    <row r="2" spans="1:18" ht="14.1" customHeight="1">
      <c r="A2" s="537" t="s">
        <v>6</v>
      </c>
      <c r="B2" s="537" t="s">
        <v>7</v>
      </c>
      <c r="C2" s="28" t="s">
        <v>8</v>
      </c>
      <c r="D2" s="542" t="s">
        <v>9</v>
      </c>
      <c r="E2" s="29" t="s">
        <v>10</v>
      </c>
      <c r="F2" s="30" t="s">
        <v>11</v>
      </c>
      <c r="G2" s="30" t="s">
        <v>12</v>
      </c>
      <c r="H2" s="529" t="s">
        <v>13</v>
      </c>
      <c r="I2" s="529"/>
      <c r="J2" s="530" t="s">
        <v>14</v>
      </c>
      <c r="K2" s="530"/>
      <c r="L2" s="531" t="s">
        <v>15</v>
      </c>
      <c r="M2" s="531"/>
      <c r="N2" s="529" t="s">
        <v>16</v>
      </c>
      <c r="O2" s="531" t="s">
        <v>17</v>
      </c>
      <c r="P2" s="538" t="s">
        <v>13</v>
      </c>
    </row>
    <row r="3" spans="1:18">
      <c r="A3" s="537"/>
      <c r="B3" s="537"/>
      <c r="C3" s="28" t="s">
        <v>18</v>
      </c>
      <c r="D3" s="542"/>
      <c r="E3" s="31"/>
      <c r="F3" s="32"/>
      <c r="G3" s="32"/>
      <c r="H3" s="32" t="s">
        <v>19</v>
      </c>
      <c r="I3" s="32" t="s">
        <v>20</v>
      </c>
      <c r="J3" s="33" t="s">
        <v>21</v>
      </c>
      <c r="K3" s="34" t="s">
        <v>22</v>
      </c>
      <c r="L3" s="163" t="s">
        <v>23</v>
      </c>
      <c r="M3" s="32" t="s">
        <v>24</v>
      </c>
      <c r="N3" s="529"/>
      <c r="O3" s="531"/>
      <c r="P3" s="539"/>
      <c r="Q3" s="35"/>
    </row>
    <row r="4" spans="1:18" ht="14.45" customHeight="1">
      <c r="A4" s="303" t="s">
        <v>25</v>
      </c>
      <c r="B4" s="304" t="s">
        <v>26</v>
      </c>
      <c r="C4" s="305">
        <v>8817.85</v>
      </c>
      <c r="D4" s="301" t="s">
        <v>27</v>
      </c>
      <c r="E4" s="293" t="s">
        <v>28</v>
      </c>
      <c r="F4" s="284" t="s">
        <v>29</v>
      </c>
      <c r="G4" s="186" t="s">
        <v>30</v>
      </c>
      <c r="H4" s="87">
        <v>33.58</v>
      </c>
      <c r="I4" s="186">
        <v>6.38</v>
      </c>
      <c r="J4" s="187">
        <f>H11</f>
        <v>66</v>
      </c>
      <c r="K4" s="188">
        <f>I11</f>
        <v>116.49</v>
      </c>
      <c r="L4" s="189">
        <f>IF(H4=""," ",(ROUND(H4*J4,4)))</f>
        <v>2216.2800000000002</v>
      </c>
      <c r="M4" s="189">
        <f>IF(I4=""," ",ROUND(I4*K4,4))</f>
        <v>743.20619999999997</v>
      </c>
      <c r="N4" s="189">
        <f>IF(L4=" "," ",ROUND(L4+M4,4))</f>
        <v>2959.4861999999998</v>
      </c>
      <c r="O4" s="188">
        <f>H12</f>
        <v>182.49</v>
      </c>
      <c r="P4" s="37">
        <f>IF(N4=" "," ",TRUNC(N4/O4,4))</f>
        <v>16.217199999999998</v>
      </c>
      <c r="Q4" s="35"/>
    </row>
    <row r="5" spans="1:18" ht="14.25">
      <c r="A5" s="303" t="s">
        <v>31</v>
      </c>
      <c r="B5" s="304" t="s">
        <v>32</v>
      </c>
      <c r="C5" s="305">
        <v>11412.73</v>
      </c>
      <c r="D5" s="301" t="s">
        <v>27</v>
      </c>
      <c r="E5" s="294" t="s">
        <v>33</v>
      </c>
      <c r="F5" s="52" t="s">
        <v>34</v>
      </c>
      <c r="G5" s="87" t="s">
        <v>30</v>
      </c>
      <c r="H5" s="87">
        <v>80.599999999999994</v>
      </c>
      <c r="I5" s="87">
        <v>25.37</v>
      </c>
      <c r="J5" s="38">
        <f>H11</f>
        <v>66</v>
      </c>
      <c r="K5" s="39">
        <f>I11</f>
        <v>116.49</v>
      </c>
      <c r="L5" s="190">
        <f>IF(H5=""," ",(ROUND(H5*J5,4)))</f>
        <v>5319.6</v>
      </c>
      <c r="M5" s="190">
        <f t="shared" ref="M5" si="0">IF(I5=""," ",ROUND(I5*K5,4))</f>
        <v>2955.3512999999998</v>
      </c>
      <c r="N5" s="190">
        <f>IF(L5=" "," ",ROUND(L5+M5,4))</f>
        <v>8274.9513000000006</v>
      </c>
      <c r="O5" s="39">
        <f>H12</f>
        <v>182.49</v>
      </c>
      <c r="P5" s="37">
        <f>IF(N5=" "," ",TRUNC(N5/O5,4))</f>
        <v>45.3446</v>
      </c>
      <c r="Q5" s="40"/>
    </row>
    <row r="6" spans="1:18" ht="14.25">
      <c r="A6" s="303" t="s">
        <v>35</v>
      </c>
      <c r="B6" s="304" t="s">
        <v>36</v>
      </c>
      <c r="C6" s="305">
        <v>19857.36</v>
      </c>
      <c r="D6" s="301" t="s">
        <v>27</v>
      </c>
      <c r="E6" s="16"/>
      <c r="G6" s="16"/>
      <c r="H6" s="16"/>
      <c r="I6" s="16"/>
      <c r="J6" s="16"/>
      <c r="K6" s="16"/>
      <c r="L6" s="36"/>
      <c r="M6" s="36"/>
      <c r="N6" s="36"/>
      <c r="O6" s="16"/>
      <c r="P6" s="41" t="s">
        <v>37</v>
      </c>
      <c r="Q6" s="40"/>
    </row>
    <row r="7" spans="1:18" ht="14.45" customHeight="1">
      <c r="A7" s="303" t="s">
        <v>38</v>
      </c>
      <c r="B7" s="304" t="s">
        <v>39</v>
      </c>
      <c r="C7" s="305">
        <v>9317.7099999999991</v>
      </c>
      <c r="D7" s="301" t="s">
        <v>27</v>
      </c>
      <c r="H7" s="17"/>
      <c r="I7" s="17"/>
      <c r="J7" s="17"/>
      <c r="P7" s="285">
        <f>N4/30</f>
        <v>98.649539999999988</v>
      </c>
      <c r="Q7" s="40"/>
    </row>
    <row r="8" spans="1:18" ht="14.45" customHeight="1">
      <c r="A8" s="303" t="s">
        <v>40</v>
      </c>
      <c r="B8" s="304" t="s">
        <v>41</v>
      </c>
      <c r="C8" s="305">
        <v>10824.95</v>
      </c>
      <c r="D8" s="301" t="s">
        <v>27</v>
      </c>
      <c r="E8" s="16"/>
      <c r="F8" s="16"/>
      <c r="H8" s="16"/>
      <c r="I8" s="164"/>
      <c r="P8" s="191">
        <f>N5/30</f>
        <v>275.83171000000004</v>
      </c>
    </row>
    <row r="9" spans="1:18" ht="14.45" customHeight="1">
      <c r="A9" s="303" t="s">
        <v>42</v>
      </c>
      <c r="B9" s="304" t="s">
        <v>43</v>
      </c>
      <c r="C9" s="305">
        <v>18199.96</v>
      </c>
      <c r="D9" s="301" t="s">
        <v>27</v>
      </c>
      <c r="E9" s="16"/>
      <c r="F9" s="16"/>
      <c r="H9" s="540" t="s">
        <v>44</v>
      </c>
      <c r="I9" s="541"/>
      <c r="K9" s="164"/>
      <c r="L9" s="36" t="str">
        <f>IF(I8=""," ",(ROUND(I8*I10,4)))</f>
        <v xml:space="preserve"> </v>
      </c>
      <c r="M9" s="36" t="e">
        <f>IF(H9=""," ",ROUND(H9*K9,4))</f>
        <v>#VALUE!</v>
      </c>
      <c r="N9" s="36" t="str">
        <f>IF(L9=" "," ",ROUND(L9+M9,4))</f>
        <v xml:space="preserve"> </v>
      </c>
      <c r="P9" s="44"/>
      <c r="Q9" s="40"/>
    </row>
    <row r="10" spans="1:18" ht="14.45" customHeight="1">
      <c r="A10" s="303" t="s">
        <v>45</v>
      </c>
      <c r="B10" s="304" t="s">
        <v>46</v>
      </c>
      <c r="C10" s="305">
        <v>22565.98</v>
      </c>
      <c r="D10" s="301" t="s">
        <v>27</v>
      </c>
      <c r="E10" s="16"/>
      <c r="F10" s="16"/>
      <c r="H10" s="45" t="s">
        <v>47</v>
      </c>
      <c r="I10" s="46" t="s">
        <v>48</v>
      </c>
      <c r="P10" s="44"/>
    </row>
    <row r="11" spans="1:18" ht="14.45" customHeight="1">
      <c r="A11" s="303" t="s">
        <v>49</v>
      </c>
      <c r="B11" s="304" t="s">
        <v>50</v>
      </c>
      <c r="C11" s="305">
        <v>22594.51</v>
      </c>
      <c r="D11" s="301" t="s">
        <v>27</v>
      </c>
      <c r="E11" s="14"/>
      <c r="F11" s="14"/>
      <c r="G11" s="15"/>
      <c r="H11" s="47">
        <v>66</v>
      </c>
      <c r="I11" s="48">
        <v>116.49</v>
      </c>
      <c r="P11" s="44"/>
    </row>
    <row r="12" spans="1:18" ht="14.25">
      <c r="A12" s="303" t="s">
        <v>51</v>
      </c>
      <c r="B12" s="304" t="s">
        <v>52</v>
      </c>
      <c r="C12" s="305">
        <v>27156.31</v>
      </c>
      <c r="D12" s="301" t="s">
        <v>27</v>
      </c>
      <c r="E12" s="14"/>
      <c r="F12" s="14"/>
      <c r="G12" s="15"/>
      <c r="H12" s="532">
        <v>182.49</v>
      </c>
      <c r="I12" s="533"/>
      <c r="P12" s="44"/>
    </row>
    <row r="13" spans="1:18" ht="14.25">
      <c r="A13" s="303" t="s">
        <v>53</v>
      </c>
      <c r="B13" s="304" t="s">
        <v>54</v>
      </c>
      <c r="C13" s="305">
        <v>6845.72</v>
      </c>
      <c r="D13" s="301" t="s">
        <v>27</v>
      </c>
      <c r="E13" s="14"/>
      <c r="F13" s="14"/>
      <c r="G13" s="15"/>
      <c r="H13" s="16"/>
      <c r="I13" s="16"/>
      <c r="P13" s="44"/>
      <c r="Q13" s="49"/>
    </row>
    <row r="14" spans="1:18" ht="14.25">
      <c r="A14" s="303" t="s">
        <v>55</v>
      </c>
      <c r="B14" s="304" t="s">
        <v>56</v>
      </c>
      <c r="C14" s="305">
        <v>8747.3799999999992</v>
      </c>
      <c r="D14" s="301" t="s">
        <v>27</v>
      </c>
      <c r="E14" s="14"/>
      <c r="F14" s="14"/>
      <c r="G14" s="15"/>
      <c r="H14" s="16"/>
      <c r="I14" s="16"/>
      <c r="P14" s="44"/>
      <c r="Q14" s="49"/>
      <c r="R14" s="50"/>
    </row>
    <row r="15" spans="1:18" ht="14.25">
      <c r="A15" s="303" t="s">
        <v>57</v>
      </c>
      <c r="B15" s="304" t="s">
        <v>58</v>
      </c>
      <c r="C15" s="305">
        <v>13836.19</v>
      </c>
      <c r="D15" s="301" t="s">
        <v>27</v>
      </c>
      <c r="E15" s="14"/>
      <c r="F15" s="14"/>
      <c r="G15" s="15"/>
      <c r="P15" s="44"/>
      <c r="Q15" s="49"/>
      <c r="R15" s="50"/>
    </row>
    <row r="16" spans="1:18" ht="14.45" customHeight="1">
      <c r="A16" s="303" t="s">
        <v>59</v>
      </c>
      <c r="B16" s="304" t="s">
        <v>60</v>
      </c>
      <c r="C16" s="305">
        <v>3938.49</v>
      </c>
      <c r="D16" s="301" t="s">
        <v>27</v>
      </c>
      <c r="E16" s="14"/>
      <c r="F16" s="14"/>
      <c r="G16" s="18"/>
      <c r="H16" s="549"/>
      <c r="I16" s="549"/>
      <c r="J16" s="17"/>
      <c r="P16" s="44"/>
      <c r="Q16" s="49"/>
      <c r="R16" s="50"/>
    </row>
    <row r="17" spans="1:22" ht="14.1" customHeight="1">
      <c r="A17" s="303" t="s">
        <v>61</v>
      </c>
      <c r="B17" s="304" t="s">
        <v>62</v>
      </c>
      <c r="C17" s="305">
        <v>4391.58</v>
      </c>
      <c r="D17" s="301" t="s">
        <v>27</v>
      </c>
      <c r="E17" s="14"/>
      <c r="F17" s="14"/>
      <c r="J17" s="17"/>
      <c r="P17" s="44"/>
      <c r="Q17" s="49"/>
      <c r="R17" s="50"/>
    </row>
    <row r="18" spans="1:22" ht="14.45" customHeight="1">
      <c r="A18" s="303" t="s">
        <v>63</v>
      </c>
      <c r="B18" s="304" t="s">
        <v>64</v>
      </c>
      <c r="C18" s="305">
        <v>4208.2299999999996</v>
      </c>
      <c r="D18" s="301" t="s">
        <v>27</v>
      </c>
      <c r="E18" s="14"/>
      <c r="F18" s="14"/>
      <c r="G18" s="18"/>
      <c r="H18" s="14"/>
      <c r="I18" s="16"/>
      <c r="P18" s="44"/>
      <c r="R18" s="50"/>
    </row>
    <row r="19" spans="1:22" ht="14.25">
      <c r="A19" s="303" t="s">
        <v>65</v>
      </c>
      <c r="B19" s="304" t="s">
        <v>66</v>
      </c>
      <c r="C19" s="305">
        <v>3926.57</v>
      </c>
      <c r="D19" s="301" t="s">
        <v>27</v>
      </c>
      <c r="E19" s="14"/>
      <c r="F19" s="14"/>
      <c r="G19" s="18"/>
      <c r="H19" s="14"/>
      <c r="I19" s="16"/>
      <c r="P19" s="44"/>
      <c r="S19" s="51"/>
      <c r="T19" s="50"/>
      <c r="U19" s="51"/>
      <c r="V19" s="50"/>
    </row>
    <row r="20" spans="1:22" ht="14.25">
      <c r="A20" s="303" t="s">
        <v>67</v>
      </c>
      <c r="B20" s="304" t="s">
        <v>68</v>
      </c>
      <c r="C20" s="305">
        <v>6856.29</v>
      </c>
      <c r="D20" s="301" t="s">
        <v>27</v>
      </c>
      <c r="E20" s="14"/>
      <c r="F20" s="14"/>
      <c r="G20" s="15"/>
      <c r="H20" s="15"/>
      <c r="P20" s="44"/>
      <c r="S20" s="51"/>
      <c r="T20" s="50"/>
      <c r="U20" s="51"/>
      <c r="V20" s="50"/>
    </row>
    <row r="21" spans="1:22" ht="14.25">
      <c r="A21" s="303" t="s">
        <v>69</v>
      </c>
      <c r="B21" s="304" t="s">
        <v>70</v>
      </c>
      <c r="C21" s="305">
        <v>8763.07</v>
      </c>
      <c r="D21" s="301" t="s">
        <v>27</v>
      </c>
      <c r="E21" s="536" t="s">
        <v>71</v>
      </c>
      <c r="F21" s="536"/>
      <c r="G21" s="536"/>
      <c r="H21" s="536"/>
      <c r="P21" s="44"/>
      <c r="S21" s="51"/>
      <c r="T21" s="50"/>
      <c r="U21" s="51"/>
      <c r="V21" s="50"/>
    </row>
    <row r="22" spans="1:22" ht="14.25">
      <c r="A22" s="303" t="s">
        <v>72</v>
      </c>
      <c r="B22" s="304" t="s">
        <v>73</v>
      </c>
      <c r="C22" s="305">
        <v>14711.98</v>
      </c>
      <c r="D22" s="301" t="s">
        <v>27</v>
      </c>
      <c r="E22" s="536"/>
      <c r="F22" s="536"/>
      <c r="G22" s="536"/>
      <c r="H22" s="536"/>
      <c r="P22" s="44"/>
      <c r="S22" s="51"/>
      <c r="T22" s="50"/>
      <c r="U22" s="51"/>
      <c r="V22" s="50"/>
    </row>
    <row r="23" spans="1:22" ht="14.25">
      <c r="A23" s="303" t="s">
        <v>74</v>
      </c>
      <c r="B23" s="304" t="s">
        <v>75</v>
      </c>
      <c r="C23" s="305">
        <v>6949.06</v>
      </c>
      <c r="D23" s="301" t="s">
        <v>27</v>
      </c>
      <c r="E23" s="52"/>
      <c r="F23" s="52"/>
      <c r="G23" s="52"/>
      <c r="H23" s="53"/>
      <c r="I23" s="53"/>
      <c r="J23" s="53"/>
      <c r="K23" s="52"/>
      <c r="L23" s="52"/>
      <c r="M23" s="52"/>
      <c r="N23" s="52"/>
      <c r="O23" s="52"/>
      <c r="P23" s="54"/>
      <c r="Q23" s="49"/>
      <c r="S23" s="51"/>
      <c r="T23" s="50"/>
      <c r="U23" s="51"/>
      <c r="V23" s="50"/>
    </row>
    <row r="24" spans="1:22" ht="14.25">
      <c r="A24" s="303" t="s">
        <v>76</v>
      </c>
      <c r="B24" s="304" t="s">
        <v>77</v>
      </c>
      <c r="C24" s="305">
        <v>8472.7999999999993</v>
      </c>
      <c r="D24" s="301" t="s">
        <v>27</v>
      </c>
      <c r="Q24" s="49"/>
      <c r="R24" s="50"/>
      <c r="S24" s="51"/>
      <c r="T24" s="50"/>
      <c r="U24" s="51"/>
      <c r="V24" s="50"/>
    </row>
    <row r="25" spans="1:22" ht="14.25">
      <c r="A25" s="303" t="s">
        <v>78</v>
      </c>
      <c r="B25" s="304" t="s">
        <v>79</v>
      </c>
      <c r="C25" s="305">
        <v>10961.16</v>
      </c>
      <c r="D25" s="301" t="s">
        <v>27</v>
      </c>
      <c r="E25" s="550" t="s">
        <v>80</v>
      </c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1"/>
      <c r="R25" s="50"/>
      <c r="S25" s="51"/>
      <c r="T25" s="50"/>
      <c r="U25" s="51"/>
      <c r="V25" s="50"/>
    </row>
    <row r="26" spans="1:22" ht="30.6" customHeight="1">
      <c r="A26" s="303" t="s">
        <v>81</v>
      </c>
      <c r="B26" s="304" t="s">
        <v>82</v>
      </c>
      <c r="C26" s="305">
        <v>20284.560000000001</v>
      </c>
      <c r="D26" s="301" t="s">
        <v>27</v>
      </c>
      <c r="E26" s="30" t="s">
        <v>10</v>
      </c>
      <c r="F26" s="30" t="s">
        <v>11</v>
      </c>
      <c r="G26" s="30" t="s">
        <v>12</v>
      </c>
      <c r="H26" s="55"/>
      <c r="I26" s="531" t="s">
        <v>83</v>
      </c>
      <c r="J26" s="531"/>
      <c r="K26" s="531" t="s">
        <v>84</v>
      </c>
      <c r="L26" s="531"/>
      <c r="M26" s="531" t="s">
        <v>15</v>
      </c>
      <c r="N26" s="531"/>
      <c r="O26" s="531"/>
      <c r="P26" s="56" t="s">
        <v>13</v>
      </c>
      <c r="Q26" s="51"/>
      <c r="R26" s="50"/>
      <c r="S26" s="51"/>
      <c r="T26" s="50"/>
      <c r="U26" s="51"/>
      <c r="V26" s="50"/>
    </row>
    <row r="27" spans="1:22" ht="14.25">
      <c r="A27" s="303" t="s">
        <v>85</v>
      </c>
      <c r="B27" s="304" t="s">
        <v>86</v>
      </c>
      <c r="C27" s="305">
        <v>34958.28</v>
      </c>
      <c r="D27" s="301" t="s">
        <v>27</v>
      </c>
      <c r="E27" s="58"/>
      <c r="F27" s="58"/>
      <c r="G27" s="58"/>
      <c r="H27" s="58" t="s">
        <v>87</v>
      </c>
      <c r="I27" s="58" t="s">
        <v>23</v>
      </c>
      <c r="J27" s="58" t="s">
        <v>24</v>
      </c>
      <c r="K27" s="58" t="s">
        <v>21</v>
      </c>
      <c r="L27" s="58" t="s">
        <v>88</v>
      </c>
      <c r="M27" s="59" t="s">
        <v>23</v>
      </c>
      <c r="N27" s="58" t="s">
        <v>24</v>
      </c>
      <c r="O27" s="60" t="s">
        <v>16</v>
      </c>
      <c r="P27" s="61"/>
      <c r="Q27" s="51"/>
      <c r="R27" s="50"/>
      <c r="S27" s="51"/>
      <c r="T27" s="50"/>
      <c r="U27" s="51"/>
      <c r="V27" s="50"/>
    </row>
    <row r="28" spans="1:22" ht="14.45" customHeight="1">
      <c r="A28" s="303" t="s">
        <v>89</v>
      </c>
      <c r="B28" s="304" t="s">
        <v>90</v>
      </c>
      <c r="C28" s="305">
        <v>9470.31</v>
      </c>
      <c r="D28" s="301" t="s">
        <v>27</v>
      </c>
      <c r="E28" s="295" t="s">
        <v>91</v>
      </c>
      <c r="F28" s="534" t="s">
        <v>92</v>
      </c>
      <c r="G28" s="62" t="s">
        <v>93</v>
      </c>
      <c r="H28" s="63">
        <v>17171.228200000001</v>
      </c>
      <c r="I28" s="63">
        <v>4.9244000000000003</v>
      </c>
      <c r="J28" s="63">
        <v>2.9289000000000001</v>
      </c>
      <c r="K28" s="64">
        <v>0.83</v>
      </c>
      <c r="L28" s="64">
        <v>0.17</v>
      </c>
      <c r="M28" s="63">
        <f>K28*I28*G38</f>
        <v>745.88261748000014</v>
      </c>
      <c r="N28" s="63">
        <f>L28*J28*G38</f>
        <v>90.864143370000008</v>
      </c>
      <c r="O28" s="65">
        <f>M28+N28</f>
        <v>836.7467608500001</v>
      </c>
      <c r="P28" s="66">
        <f>O28/G38</f>
        <v>4.5851649999999999</v>
      </c>
      <c r="Q28" s="51"/>
      <c r="R28" s="50"/>
      <c r="S28" s="51"/>
      <c r="T28" s="50"/>
      <c r="U28" s="51"/>
      <c r="V28" s="50"/>
    </row>
    <row r="29" spans="1:22" ht="14.25">
      <c r="A29" s="303" t="s">
        <v>94</v>
      </c>
      <c r="B29" s="304" t="s">
        <v>95</v>
      </c>
      <c r="C29" s="305">
        <v>12291.41</v>
      </c>
      <c r="D29" s="301" t="s">
        <v>27</v>
      </c>
      <c r="E29" s="62"/>
      <c r="F29" s="534"/>
      <c r="G29" s="62"/>
      <c r="H29" s="63"/>
      <c r="I29" s="63"/>
      <c r="J29" s="63"/>
      <c r="K29" s="64"/>
      <c r="L29" s="64"/>
      <c r="M29" s="16"/>
      <c r="N29" s="16"/>
      <c r="O29" s="42"/>
      <c r="P29" s="66"/>
      <c r="Q29" s="51"/>
      <c r="R29" s="50"/>
      <c r="S29" s="51"/>
      <c r="T29" s="50"/>
      <c r="U29" s="51"/>
      <c r="V29" s="50"/>
    </row>
    <row r="30" spans="1:22" ht="14.25">
      <c r="A30" s="303" t="s">
        <v>96</v>
      </c>
      <c r="B30" s="304" t="s">
        <v>97</v>
      </c>
      <c r="C30" s="305">
        <v>19859.88</v>
      </c>
      <c r="D30" s="301" t="s">
        <v>27</v>
      </c>
      <c r="E30" s="119"/>
      <c r="F30" s="535"/>
      <c r="G30" s="119"/>
      <c r="H30" s="120"/>
      <c r="I30" s="120"/>
      <c r="J30" s="120"/>
      <c r="K30" s="121"/>
      <c r="L30" s="121"/>
      <c r="M30" s="108"/>
      <c r="N30" s="108"/>
      <c r="O30" s="109"/>
      <c r="P30" s="122"/>
      <c r="Q30" s="27"/>
      <c r="R30" s="27"/>
      <c r="S30" s="27"/>
      <c r="T30" s="50"/>
      <c r="U30" s="51"/>
      <c r="V30" s="50"/>
    </row>
    <row r="31" spans="1:22" ht="14.45" customHeight="1">
      <c r="A31" s="303" t="s">
        <v>98</v>
      </c>
      <c r="B31" s="304" t="s">
        <v>99</v>
      </c>
      <c r="C31" s="305">
        <v>22513.01</v>
      </c>
      <c r="D31" s="301" t="s">
        <v>27</v>
      </c>
      <c r="E31" s="62"/>
      <c r="F31" s="534" t="s">
        <v>100</v>
      </c>
      <c r="G31" s="62" t="s">
        <v>93</v>
      </c>
      <c r="H31" s="63"/>
      <c r="I31" s="63"/>
      <c r="J31" s="63"/>
      <c r="K31" s="64"/>
      <c r="L31" s="64"/>
      <c r="M31" s="63"/>
      <c r="N31" s="63"/>
      <c r="O31" s="65">
        <f>H44</f>
        <v>78.094700000000003</v>
      </c>
      <c r="P31" s="66">
        <f>O31/G38</f>
        <v>0.42793961312948653</v>
      </c>
      <c r="R31" s="526"/>
      <c r="S31" s="67"/>
      <c r="T31" s="50"/>
      <c r="U31" s="51"/>
      <c r="V31" s="50"/>
    </row>
    <row r="32" spans="1:22" ht="14.25">
      <c r="A32" s="303" t="s">
        <v>101</v>
      </c>
      <c r="B32" s="304" t="s">
        <v>102</v>
      </c>
      <c r="C32" s="305">
        <v>24034.6</v>
      </c>
      <c r="D32" s="301" t="s">
        <v>27</v>
      </c>
      <c r="E32" s="62"/>
      <c r="F32" s="534"/>
      <c r="G32" s="62"/>
      <c r="H32" s="63"/>
      <c r="I32" s="63"/>
      <c r="J32" s="63"/>
      <c r="K32" s="64"/>
      <c r="L32" s="64"/>
      <c r="M32" s="16"/>
      <c r="O32" s="42"/>
      <c r="P32" s="68"/>
      <c r="R32" s="526"/>
      <c r="S32" s="526"/>
      <c r="T32" s="50"/>
      <c r="U32" s="51"/>
      <c r="V32" s="50"/>
    </row>
    <row r="33" spans="1:22" ht="14.25">
      <c r="A33" s="303" t="s">
        <v>103</v>
      </c>
      <c r="B33" s="304" t="s">
        <v>104</v>
      </c>
      <c r="C33" s="305">
        <v>25556.19</v>
      </c>
      <c r="D33" s="301" t="s">
        <v>27</v>
      </c>
      <c r="E33" s="108"/>
      <c r="F33" s="535"/>
      <c r="G33" s="108"/>
      <c r="H33" s="108"/>
      <c r="I33" s="108"/>
      <c r="J33" s="108"/>
      <c r="K33" s="108"/>
      <c r="L33" s="108"/>
      <c r="M33" s="108"/>
      <c r="N33" s="16"/>
      <c r="O33" s="109"/>
      <c r="P33" s="110"/>
      <c r="R33" s="35"/>
      <c r="S33" s="526"/>
      <c r="T33" s="50"/>
      <c r="U33" s="51"/>
      <c r="V33" s="50"/>
    </row>
    <row r="34" spans="1:22" ht="14.25">
      <c r="A34" s="303" t="s">
        <v>105</v>
      </c>
      <c r="B34" s="304" t="s">
        <v>106</v>
      </c>
      <c r="C34" s="305">
        <v>22599.25</v>
      </c>
      <c r="D34" s="301" t="s">
        <v>27</v>
      </c>
      <c r="E34" s="296" t="s">
        <v>107</v>
      </c>
      <c r="F34" s="69"/>
      <c r="G34" s="70"/>
      <c r="P34" s="44"/>
      <c r="R34" s="71"/>
      <c r="S34" s="10"/>
      <c r="T34" s="50"/>
      <c r="U34" s="51"/>
      <c r="V34" s="50"/>
    </row>
    <row r="35" spans="1:22" ht="14.45" customHeight="1">
      <c r="A35" s="303" t="s">
        <v>108</v>
      </c>
      <c r="B35" s="304" t="s">
        <v>109</v>
      </c>
      <c r="C35" s="305">
        <v>25146.99</v>
      </c>
      <c r="D35" s="301" t="s">
        <v>27</v>
      </c>
      <c r="E35" s="62"/>
      <c r="F35" s="565" t="s">
        <v>110</v>
      </c>
      <c r="G35" s="565"/>
      <c r="P35" s="44"/>
      <c r="R35" s="72"/>
      <c r="S35" s="73"/>
      <c r="T35" s="50"/>
      <c r="U35" s="51"/>
      <c r="V35" s="50"/>
    </row>
    <row r="36" spans="1:22" ht="14.25">
      <c r="A36" s="303" t="s">
        <v>111</v>
      </c>
      <c r="B36" s="304" t="s">
        <v>112</v>
      </c>
      <c r="C36" s="305">
        <v>27694.73</v>
      </c>
      <c r="D36" s="301" t="s">
        <v>27</v>
      </c>
      <c r="E36" s="70"/>
      <c r="F36" s="16" t="s">
        <v>113</v>
      </c>
      <c r="G36" s="16" t="s">
        <v>114</v>
      </c>
      <c r="H36" s="62"/>
      <c r="I36" s="63"/>
      <c r="J36" s="63"/>
      <c r="K36" s="63"/>
      <c r="L36" s="64"/>
      <c r="M36" s="64"/>
      <c r="N36" s="63"/>
      <c r="O36" s="63"/>
      <c r="P36" s="74"/>
      <c r="Q36" s="62"/>
      <c r="R36" s="72"/>
      <c r="S36" s="75"/>
      <c r="T36" s="50"/>
      <c r="U36" s="51"/>
      <c r="V36" s="50"/>
    </row>
    <row r="37" spans="1:22" ht="14.25">
      <c r="A37" s="303" t="s">
        <v>115</v>
      </c>
      <c r="B37" s="304" t="s">
        <v>116</v>
      </c>
      <c r="C37" s="305">
        <v>39017.58</v>
      </c>
      <c r="D37" s="301" t="s">
        <v>27</v>
      </c>
      <c r="E37" s="70"/>
      <c r="F37" s="14">
        <v>66</v>
      </c>
      <c r="G37" s="16">
        <v>116.49</v>
      </c>
      <c r="H37" s="62"/>
      <c r="I37" s="63"/>
      <c r="J37" s="63"/>
      <c r="K37" s="63"/>
      <c r="L37" s="64"/>
      <c r="M37" s="64"/>
      <c r="N37" s="63"/>
      <c r="O37" s="63"/>
      <c r="P37" s="74"/>
      <c r="Q37" s="62"/>
      <c r="R37" s="71"/>
      <c r="S37" s="76"/>
      <c r="T37" s="50"/>
      <c r="U37" s="51"/>
      <c r="V37" s="50"/>
    </row>
    <row r="38" spans="1:22" ht="14.25">
      <c r="A38" s="303" t="s">
        <v>117</v>
      </c>
      <c r="B38" s="304" t="s">
        <v>118</v>
      </c>
      <c r="C38" s="305">
        <v>32686.69</v>
      </c>
      <c r="D38" s="301" t="s">
        <v>27</v>
      </c>
      <c r="E38" s="297"/>
      <c r="F38" s="20" t="s">
        <v>119</v>
      </c>
      <c r="G38" s="77">
        <f>F37+G37</f>
        <v>182.49</v>
      </c>
      <c r="H38" s="78"/>
      <c r="I38" s="79"/>
      <c r="J38" s="79"/>
      <c r="K38" s="79"/>
      <c r="L38" s="80"/>
      <c r="M38" s="80"/>
      <c r="N38" s="79"/>
      <c r="O38" s="79"/>
      <c r="P38" s="81"/>
      <c r="Q38" s="62"/>
      <c r="R38" s="71"/>
      <c r="S38" s="76"/>
      <c r="T38" s="50"/>
      <c r="U38" s="51"/>
      <c r="V38" s="50"/>
    </row>
    <row r="39" spans="1:22" ht="14.25">
      <c r="A39" s="303" t="s">
        <v>120</v>
      </c>
      <c r="B39" s="304" t="s">
        <v>121</v>
      </c>
      <c r="C39" s="305">
        <v>22701.25</v>
      </c>
      <c r="D39" s="301" t="s">
        <v>27</v>
      </c>
      <c r="E39" s="70"/>
      <c r="F39" s="70"/>
      <c r="G39" s="69"/>
      <c r="H39" s="62"/>
      <c r="I39" s="63"/>
      <c r="J39" s="63"/>
      <c r="K39" s="63"/>
      <c r="L39" s="64"/>
      <c r="M39" s="64"/>
      <c r="N39" s="63"/>
      <c r="O39" s="63"/>
      <c r="P39" s="63"/>
      <c r="Q39" s="62"/>
      <c r="R39" s="71"/>
      <c r="S39" s="76"/>
      <c r="T39" s="50"/>
      <c r="U39" s="51"/>
      <c r="V39" s="50"/>
    </row>
    <row r="40" spans="1:22" ht="15.95" customHeight="1">
      <c r="A40" s="303" t="s">
        <v>122</v>
      </c>
      <c r="B40" s="304" t="s">
        <v>123</v>
      </c>
      <c r="C40" s="305">
        <v>24035.06</v>
      </c>
      <c r="D40" s="301" t="s">
        <v>27</v>
      </c>
      <c r="E40" s="553" t="s">
        <v>124</v>
      </c>
      <c r="F40" s="553"/>
      <c r="G40" s="553"/>
      <c r="H40" s="554"/>
      <c r="I40" s="63"/>
      <c r="J40" s="555" t="s">
        <v>125</v>
      </c>
      <c r="K40" s="556"/>
      <c r="L40" s="556"/>
      <c r="M40" s="557"/>
      <c r="N40" s="63"/>
      <c r="O40" s="63"/>
      <c r="P40" s="63"/>
      <c r="Q40" s="62"/>
      <c r="R40" s="71"/>
      <c r="S40" s="76"/>
      <c r="T40" s="50"/>
      <c r="U40" s="51"/>
      <c r="V40" s="50"/>
    </row>
    <row r="41" spans="1:22" ht="14.45" customHeight="1">
      <c r="A41" s="303" t="s">
        <v>126</v>
      </c>
      <c r="B41" s="304" t="s">
        <v>127</v>
      </c>
      <c r="C41" s="305">
        <v>33900.43</v>
      </c>
      <c r="D41" s="301" t="s">
        <v>27</v>
      </c>
      <c r="E41" s="298" t="s">
        <v>128</v>
      </c>
      <c r="F41" s="105" t="s">
        <v>11</v>
      </c>
      <c r="G41" s="106" t="s">
        <v>129</v>
      </c>
      <c r="H41" s="107" t="s">
        <v>130</v>
      </c>
      <c r="I41" s="63"/>
      <c r="J41" s="558"/>
      <c r="K41" s="559"/>
      <c r="L41" s="559"/>
      <c r="M41" s="560"/>
      <c r="N41" s="63"/>
      <c r="O41" s="63"/>
      <c r="P41" s="63"/>
      <c r="Q41" s="62"/>
      <c r="R41" s="71"/>
      <c r="S41" s="76"/>
      <c r="T41" s="50"/>
      <c r="U41" s="51"/>
      <c r="V41" s="50"/>
    </row>
    <row r="42" spans="1:22" ht="17.45" customHeight="1">
      <c r="A42" s="303" t="s">
        <v>131</v>
      </c>
      <c r="B42" s="304" t="s">
        <v>132</v>
      </c>
      <c r="C42" s="305">
        <v>22594.78</v>
      </c>
      <c r="D42" s="301" t="s">
        <v>27</v>
      </c>
      <c r="E42" s="299" t="s">
        <v>133</v>
      </c>
      <c r="F42" s="99" t="s">
        <v>134</v>
      </c>
      <c r="G42" s="21" t="s">
        <v>135</v>
      </c>
      <c r="H42" s="100">
        <v>1189.4070999999999</v>
      </c>
      <c r="I42" s="63"/>
      <c r="J42" s="558"/>
      <c r="K42" s="559"/>
      <c r="L42" s="559"/>
      <c r="M42" s="560"/>
      <c r="N42" s="63"/>
      <c r="O42" s="63"/>
      <c r="P42" s="63"/>
      <c r="Q42" s="62"/>
      <c r="R42" s="71"/>
      <c r="S42" s="76"/>
      <c r="T42" s="50"/>
      <c r="U42" s="51"/>
      <c r="V42" s="50"/>
    </row>
    <row r="43" spans="1:22" ht="24.95" customHeight="1">
      <c r="A43" s="303" t="s">
        <v>136</v>
      </c>
      <c r="B43" s="304" t="s">
        <v>137</v>
      </c>
      <c r="C43" s="305">
        <v>22853.93</v>
      </c>
      <c r="D43" s="301" t="s">
        <v>27</v>
      </c>
      <c r="E43" s="299" t="s">
        <v>138</v>
      </c>
      <c r="F43" s="101" t="s">
        <v>139</v>
      </c>
      <c r="G43" s="21" t="s">
        <v>135</v>
      </c>
      <c r="H43" s="100" cm="1">
        <f t="array" ref="H43">SUM(G56:I56/3)</f>
        <v>341.02</v>
      </c>
      <c r="I43" s="17"/>
      <c r="J43" s="558"/>
      <c r="K43" s="559"/>
      <c r="L43" s="559"/>
      <c r="M43" s="560"/>
      <c r="T43" s="50"/>
      <c r="U43" s="51"/>
      <c r="V43" s="50"/>
    </row>
    <row r="44" spans="1:22" ht="24.95" customHeight="1">
      <c r="A44" s="303" t="s">
        <v>140</v>
      </c>
      <c r="B44" s="304" t="s">
        <v>141</v>
      </c>
      <c r="C44" s="305">
        <v>28570.9</v>
      </c>
      <c r="D44" s="301" t="s">
        <v>27</v>
      </c>
      <c r="E44" s="300" t="s">
        <v>142</v>
      </c>
      <c r="F44" s="102" t="s">
        <v>100</v>
      </c>
      <c r="G44" s="103" t="s">
        <v>135</v>
      </c>
      <c r="H44" s="104">
        <v>78.094700000000003</v>
      </c>
      <c r="I44" s="17"/>
      <c r="J44" s="561"/>
      <c r="K44" s="562"/>
      <c r="L44" s="562"/>
      <c r="M44" s="563"/>
      <c r="T44" s="50"/>
      <c r="U44" s="51"/>
      <c r="V44" s="50"/>
    </row>
    <row r="45" spans="1:22" ht="14.25">
      <c r="A45" s="303" t="s">
        <v>143</v>
      </c>
      <c r="B45" s="304" t="s">
        <v>144</v>
      </c>
      <c r="C45" s="305">
        <v>22701.25</v>
      </c>
      <c r="D45" s="301" t="s">
        <v>27</v>
      </c>
      <c r="H45" s="17"/>
      <c r="I45" s="40"/>
      <c r="Q45" s="49"/>
      <c r="R45" s="50"/>
      <c r="S45" s="51"/>
      <c r="T45" s="50"/>
      <c r="U45" s="51"/>
      <c r="V45" s="50"/>
    </row>
    <row r="46" spans="1:22" ht="23.45" customHeight="1">
      <c r="A46" s="303" t="s">
        <v>145</v>
      </c>
      <c r="B46" s="304" t="s">
        <v>146</v>
      </c>
      <c r="C46" s="305">
        <v>24035.06</v>
      </c>
      <c r="D46" s="301" t="s">
        <v>27</v>
      </c>
      <c r="E46" s="550" t="s">
        <v>147</v>
      </c>
      <c r="F46" s="550"/>
      <c r="G46" s="550"/>
      <c r="H46" s="550"/>
      <c r="I46" s="550"/>
      <c r="J46" s="550"/>
      <c r="K46" s="550"/>
      <c r="L46" s="26">
        <v>45200</v>
      </c>
      <c r="Q46" s="49"/>
      <c r="R46" s="50"/>
      <c r="S46" s="51"/>
      <c r="T46" s="50"/>
      <c r="U46" s="51"/>
      <c r="V46" s="50"/>
    </row>
    <row r="47" spans="1:22" ht="14.25">
      <c r="A47" s="303" t="s">
        <v>148</v>
      </c>
      <c r="B47" s="304" t="s">
        <v>149</v>
      </c>
      <c r="C47" s="305">
        <v>33900.43</v>
      </c>
      <c r="D47" s="301" t="s">
        <v>27</v>
      </c>
      <c r="E47" s="30" t="s">
        <v>10</v>
      </c>
      <c r="F47" s="30" t="s">
        <v>11</v>
      </c>
      <c r="G47" s="30" t="s">
        <v>12</v>
      </c>
      <c r="H47" s="529" t="s">
        <v>150</v>
      </c>
      <c r="I47" s="529"/>
      <c r="J47" s="529"/>
      <c r="K47" s="529" t="s">
        <v>151</v>
      </c>
      <c r="L47" s="564"/>
      <c r="Q47" s="49"/>
      <c r="R47" s="50"/>
      <c r="S47" s="51"/>
      <c r="T47" s="50"/>
      <c r="U47" s="51"/>
      <c r="V47" s="50"/>
    </row>
    <row r="48" spans="1:22" ht="14.25">
      <c r="A48" s="303" t="s">
        <v>152</v>
      </c>
      <c r="B48" s="304" t="s">
        <v>153</v>
      </c>
      <c r="C48" s="305">
        <v>19066.16</v>
      </c>
      <c r="D48" s="301" t="s">
        <v>27</v>
      </c>
      <c r="E48" s="32"/>
      <c r="F48" s="32"/>
      <c r="G48" s="32"/>
      <c r="H48" s="32" t="s">
        <v>154</v>
      </c>
      <c r="I48" s="32" t="s">
        <v>155</v>
      </c>
      <c r="J48" s="32" t="s">
        <v>16</v>
      </c>
      <c r="K48" s="32" t="s">
        <v>156</v>
      </c>
      <c r="L48" s="83" t="s">
        <v>16</v>
      </c>
      <c r="Q48" s="49"/>
      <c r="R48" s="50"/>
      <c r="S48" s="51"/>
      <c r="T48" s="50"/>
      <c r="U48" s="51"/>
      <c r="V48" s="50"/>
    </row>
    <row r="49" spans="1:22" ht="23.45" customHeight="1">
      <c r="A49" s="303" t="s">
        <v>157</v>
      </c>
      <c r="B49" s="304" t="s">
        <v>158</v>
      </c>
      <c r="C49" s="305">
        <v>22505.439999999999</v>
      </c>
      <c r="D49" s="301" t="s">
        <v>27</v>
      </c>
      <c r="E49" s="22" t="s">
        <v>133</v>
      </c>
      <c r="F49" s="25" t="s">
        <v>134</v>
      </c>
      <c r="G49" s="16" t="s">
        <v>12</v>
      </c>
      <c r="H49" s="16" t="s">
        <v>159</v>
      </c>
      <c r="I49" s="16" t="s">
        <v>159</v>
      </c>
      <c r="J49" s="85">
        <f>H42</f>
        <v>1189.4070999999999</v>
      </c>
      <c r="K49" s="16" t="s">
        <v>159</v>
      </c>
      <c r="L49" s="86">
        <f>J49</f>
        <v>1189.4070999999999</v>
      </c>
      <c r="Q49" s="49"/>
      <c r="R49" s="50"/>
      <c r="S49" s="51"/>
      <c r="T49" s="50"/>
      <c r="U49" s="51"/>
      <c r="V49" s="50"/>
    </row>
    <row r="50" spans="1:22" ht="23.45" customHeight="1">
      <c r="A50" s="303" t="s">
        <v>160</v>
      </c>
      <c r="B50" s="304" t="s">
        <v>161</v>
      </c>
      <c r="C50" s="305">
        <v>25944.71</v>
      </c>
      <c r="D50" s="301" t="s">
        <v>27</v>
      </c>
      <c r="E50" s="87" t="s">
        <v>138</v>
      </c>
      <c r="F50" s="183" t="s">
        <v>162</v>
      </c>
      <c r="G50" s="87" t="s">
        <v>12</v>
      </c>
      <c r="H50" s="87" t="s">
        <v>159</v>
      </c>
      <c r="I50" s="87" t="s">
        <v>159</v>
      </c>
      <c r="J50" s="117">
        <f>H43</f>
        <v>341.02</v>
      </c>
      <c r="K50" s="87" t="s">
        <v>159</v>
      </c>
      <c r="L50" s="88">
        <f>J50</f>
        <v>341.02</v>
      </c>
      <c r="Q50" s="49"/>
      <c r="R50" s="50"/>
      <c r="S50" s="51"/>
      <c r="T50" s="50"/>
      <c r="U50" s="51"/>
      <c r="V50" s="50"/>
    </row>
    <row r="51" spans="1:22" ht="14.25">
      <c r="A51" s="303" t="s">
        <v>163</v>
      </c>
      <c r="B51" s="304" t="s">
        <v>164</v>
      </c>
      <c r="C51" s="305">
        <v>6336.17</v>
      </c>
      <c r="D51" s="301" t="s">
        <v>27</v>
      </c>
      <c r="E51" s="14"/>
      <c r="F51" s="16"/>
      <c r="H51" s="14"/>
      <c r="I51" s="40"/>
      <c r="Q51" s="49"/>
      <c r="R51" s="50"/>
      <c r="S51" s="51"/>
      <c r="T51" s="50"/>
      <c r="U51" s="51"/>
      <c r="V51" s="50"/>
    </row>
    <row r="52" spans="1:22" ht="14.25">
      <c r="A52" s="303" t="s">
        <v>165</v>
      </c>
      <c r="B52" s="304" t="s">
        <v>166</v>
      </c>
      <c r="C52" s="305">
        <v>8046.05</v>
      </c>
      <c r="D52" s="301" t="s">
        <v>27</v>
      </c>
      <c r="F52" s="116"/>
      <c r="G52" s="115" t="s">
        <v>167</v>
      </c>
      <c r="H52" s="115" t="s">
        <v>168</v>
      </c>
      <c r="I52" s="115" t="s">
        <v>169</v>
      </c>
      <c r="J52" s="17"/>
      <c r="M52" s="82"/>
      <c r="N52" s="27"/>
      <c r="O52" s="27"/>
      <c r="Q52" s="49"/>
      <c r="R52" s="50"/>
      <c r="S52" s="51"/>
      <c r="T52" s="50"/>
      <c r="U52" s="51"/>
      <c r="V52" s="50"/>
    </row>
    <row r="53" spans="1:22" ht="14.25">
      <c r="A53" s="303" t="s">
        <v>170</v>
      </c>
      <c r="B53" s="304" t="s">
        <v>171</v>
      </c>
      <c r="C53" s="305">
        <v>14554.52</v>
      </c>
      <c r="D53" s="301" t="s">
        <v>27</v>
      </c>
      <c r="F53" s="114" t="s">
        <v>172</v>
      </c>
      <c r="G53" s="114">
        <v>668.15</v>
      </c>
      <c r="H53" s="114">
        <v>598</v>
      </c>
      <c r="I53" s="114">
        <v>527.84</v>
      </c>
      <c r="J53" s="17"/>
      <c r="M53" s="67"/>
      <c r="N53" s="27"/>
      <c r="O53" s="67"/>
      <c r="P53" s="67"/>
      <c r="Q53" s="49"/>
      <c r="R53" s="50"/>
      <c r="S53" s="51"/>
      <c r="T53" s="50"/>
      <c r="U53" s="51"/>
      <c r="V53" s="50"/>
    </row>
    <row r="54" spans="1:22" ht="14.25">
      <c r="A54" s="303" t="s">
        <v>173</v>
      </c>
      <c r="B54" s="304" t="s">
        <v>174</v>
      </c>
      <c r="C54" s="305">
        <v>5184.5600000000004</v>
      </c>
      <c r="D54" s="301" t="s">
        <v>27</v>
      </c>
      <c r="F54" s="114" t="s">
        <v>175</v>
      </c>
      <c r="G54" s="114">
        <v>508.38</v>
      </c>
      <c r="H54" s="114">
        <v>455</v>
      </c>
      <c r="I54" s="114">
        <v>401.61</v>
      </c>
      <c r="J54" s="17"/>
      <c r="M54" s="84"/>
      <c r="N54" s="27"/>
      <c r="O54" s="67"/>
      <c r="P54" s="67"/>
      <c r="Q54" s="49"/>
      <c r="R54" s="50"/>
      <c r="S54" s="51"/>
      <c r="T54" s="50"/>
      <c r="U54" s="51"/>
      <c r="V54" s="50"/>
    </row>
    <row r="55" spans="1:22" ht="25.5">
      <c r="A55" s="303" t="s">
        <v>176</v>
      </c>
      <c r="B55" s="304" t="s">
        <v>177</v>
      </c>
      <c r="C55" s="305">
        <v>22543.25</v>
      </c>
      <c r="D55" s="301" t="s">
        <v>27</v>
      </c>
      <c r="F55" s="114" t="s">
        <v>178</v>
      </c>
      <c r="G55" s="114">
        <v>433.49</v>
      </c>
      <c r="H55" s="114">
        <v>387.86</v>
      </c>
      <c r="I55" s="114">
        <v>342.23</v>
      </c>
      <c r="J55" s="17"/>
      <c r="M55" s="36"/>
      <c r="N55" s="36"/>
      <c r="O55" s="16"/>
      <c r="P55" s="40"/>
      <c r="Q55" s="49"/>
      <c r="R55" s="50"/>
      <c r="S55" s="51"/>
      <c r="T55" s="50"/>
      <c r="U55" s="51"/>
      <c r="V55" s="50"/>
    </row>
    <row r="56" spans="1:22" ht="14.25">
      <c r="A56" s="303" t="s">
        <v>179</v>
      </c>
      <c r="B56" s="304" t="s">
        <v>180</v>
      </c>
      <c r="C56" s="305">
        <v>10416.06</v>
      </c>
      <c r="D56" s="301" t="s">
        <v>27</v>
      </c>
      <c r="F56" s="114" t="s">
        <v>181</v>
      </c>
      <c r="G56" s="114">
        <v>381.14</v>
      </c>
      <c r="H56" s="114">
        <v>341.02</v>
      </c>
      <c r="I56" s="114">
        <v>300.89999999999998</v>
      </c>
      <c r="J56" s="17"/>
      <c r="M56" s="36"/>
      <c r="N56" s="36"/>
      <c r="O56" s="16"/>
      <c r="P56" s="40"/>
      <c r="Q56" s="49"/>
      <c r="R56" s="50"/>
      <c r="S56" s="51"/>
      <c r="T56" s="50"/>
      <c r="U56" s="51"/>
      <c r="V56" s="50"/>
    </row>
    <row r="57" spans="1:22" ht="14.25">
      <c r="A57" s="303" t="s">
        <v>182</v>
      </c>
      <c r="B57" s="304" t="s">
        <v>183</v>
      </c>
      <c r="C57" s="305">
        <v>13543.85</v>
      </c>
      <c r="D57" s="301" t="s">
        <v>27</v>
      </c>
      <c r="E57" s="35"/>
      <c r="J57" s="35"/>
      <c r="K57" s="84"/>
      <c r="Q57" s="49"/>
      <c r="R57" s="50"/>
      <c r="S57" s="51"/>
      <c r="T57" s="50"/>
      <c r="U57" s="51"/>
      <c r="V57" s="50"/>
    </row>
    <row r="58" spans="1:22" ht="14.25">
      <c r="A58" s="303" t="s">
        <v>184</v>
      </c>
      <c r="B58" s="304" t="s">
        <v>185</v>
      </c>
      <c r="C58" s="305">
        <v>22096.09</v>
      </c>
      <c r="D58" s="301" t="s">
        <v>27</v>
      </c>
      <c r="E58" s="16"/>
      <c r="F58" s="16"/>
      <c r="G58" s="16"/>
      <c r="H58" s="89"/>
      <c r="I58" s="90"/>
      <c r="J58" s="89"/>
      <c r="K58" s="63"/>
      <c r="Q58" s="49"/>
      <c r="R58" s="50"/>
      <c r="S58" s="51"/>
      <c r="T58" s="50"/>
      <c r="U58" s="51"/>
      <c r="V58" s="50"/>
    </row>
    <row r="59" spans="1:22" ht="14.25">
      <c r="A59" s="303" t="s">
        <v>186</v>
      </c>
      <c r="B59" s="304" t="s">
        <v>187</v>
      </c>
      <c r="C59" s="305">
        <v>5176.93</v>
      </c>
      <c r="D59" s="301" t="s">
        <v>27</v>
      </c>
      <c r="E59" s="16"/>
      <c r="F59" s="16"/>
      <c r="G59" s="16"/>
      <c r="H59" s="17"/>
      <c r="I59" s="90"/>
      <c r="J59" s="17"/>
      <c r="K59" s="63"/>
      <c r="L59" s="50"/>
      <c r="Q59" s="49"/>
      <c r="R59" s="50"/>
      <c r="S59" s="51"/>
      <c r="T59" s="50"/>
      <c r="U59" s="51"/>
      <c r="V59" s="50"/>
    </row>
    <row r="60" spans="1:22" ht="14.25">
      <c r="A60" s="303" t="s">
        <v>188</v>
      </c>
      <c r="B60" s="304" t="s">
        <v>189</v>
      </c>
      <c r="C60" s="305">
        <v>4745.01</v>
      </c>
      <c r="D60" s="301" t="s">
        <v>27</v>
      </c>
      <c r="E60" s="16"/>
      <c r="F60" s="16"/>
      <c r="G60" s="16"/>
      <c r="H60" s="16"/>
      <c r="I60" s="90"/>
      <c r="J60" s="89"/>
      <c r="K60" s="63"/>
      <c r="Q60" s="49"/>
      <c r="R60" s="50"/>
      <c r="S60" s="51"/>
      <c r="T60" s="50"/>
      <c r="U60" s="51"/>
      <c r="V60" s="50"/>
    </row>
    <row r="61" spans="1:22" ht="14.25">
      <c r="A61" s="303" t="s">
        <v>190</v>
      </c>
      <c r="B61" s="304" t="s">
        <v>191</v>
      </c>
      <c r="C61" s="305">
        <v>9760.76</v>
      </c>
      <c r="D61" s="301" t="s">
        <v>27</v>
      </c>
      <c r="E61" s="16"/>
      <c r="F61" s="16"/>
      <c r="G61" s="16"/>
      <c r="H61" s="16"/>
      <c r="I61" s="90"/>
      <c r="J61" s="17"/>
      <c r="K61" s="63"/>
      <c r="L61" s="89"/>
      <c r="Q61" s="49"/>
      <c r="R61" s="50"/>
      <c r="S61" s="51"/>
      <c r="T61" s="50"/>
      <c r="U61" s="51"/>
      <c r="V61" s="50"/>
    </row>
    <row r="62" spans="1:22" ht="14.25">
      <c r="A62" s="303" t="s">
        <v>192</v>
      </c>
      <c r="B62" s="304" t="s">
        <v>193</v>
      </c>
      <c r="C62" s="305">
        <v>12669.57</v>
      </c>
      <c r="D62" s="301" t="s">
        <v>27</v>
      </c>
      <c r="E62" s="16"/>
      <c r="F62" s="16"/>
      <c r="G62" s="16"/>
      <c r="H62" s="16"/>
      <c r="I62" s="90"/>
      <c r="J62" s="89"/>
      <c r="K62" s="63"/>
      <c r="L62" s="89"/>
      <c r="Q62" s="49"/>
      <c r="R62" s="50"/>
      <c r="S62" s="51"/>
      <c r="T62" s="50"/>
      <c r="U62" s="51"/>
      <c r="V62" s="50"/>
    </row>
    <row r="63" spans="1:22" ht="14.25">
      <c r="A63" s="303" t="s">
        <v>194</v>
      </c>
      <c r="B63" s="304" t="s">
        <v>195</v>
      </c>
      <c r="C63" s="305">
        <v>22351.4</v>
      </c>
      <c r="D63" s="301" t="s">
        <v>27</v>
      </c>
      <c r="E63" s="16"/>
      <c r="F63" s="16"/>
      <c r="G63" s="16"/>
      <c r="H63" s="17"/>
      <c r="I63" s="90"/>
      <c r="J63" s="17"/>
      <c r="K63" s="63"/>
      <c r="L63" s="89"/>
      <c r="Q63" s="49"/>
      <c r="R63" s="50"/>
      <c r="S63" s="51"/>
      <c r="T63" s="50"/>
      <c r="U63" s="51"/>
      <c r="V63" s="50"/>
    </row>
    <row r="64" spans="1:22" ht="14.25">
      <c r="A64" s="303" t="s">
        <v>196</v>
      </c>
      <c r="B64" s="304" t="s">
        <v>197</v>
      </c>
      <c r="C64" s="305">
        <v>5343.91</v>
      </c>
      <c r="D64" s="301" t="s">
        <v>27</v>
      </c>
      <c r="G64" s="91"/>
      <c r="H64" s="17"/>
      <c r="I64" s="92"/>
      <c r="J64" s="17"/>
      <c r="Q64" s="49"/>
      <c r="R64" s="50"/>
      <c r="S64" s="51"/>
      <c r="T64" s="50"/>
      <c r="U64" s="51"/>
      <c r="V64" s="50"/>
    </row>
    <row r="65" spans="1:22" ht="14.45" customHeight="1">
      <c r="A65" s="303" t="s">
        <v>198</v>
      </c>
      <c r="B65" s="304" t="s">
        <v>199</v>
      </c>
      <c r="C65" s="305">
        <v>6705.55</v>
      </c>
      <c r="D65" s="301" t="s">
        <v>27</v>
      </c>
      <c r="G65" s="91"/>
      <c r="H65" s="17"/>
      <c r="I65" s="92"/>
      <c r="J65" s="17"/>
      <c r="Q65" s="49"/>
      <c r="R65" s="50"/>
      <c r="S65" s="51"/>
      <c r="T65" s="50"/>
      <c r="U65" s="51"/>
      <c r="V65" s="50"/>
    </row>
    <row r="66" spans="1:22" ht="14.25">
      <c r="A66" s="303" t="s">
        <v>200</v>
      </c>
      <c r="B66" s="304" t="s">
        <v>201</v>
      </c>
      <c r="C66" s="305">
        <v>9404.75</v>
      </c>
      <c r="D66" s="301" t="s">
        <v>27</v>
      </c>
      <c r="G66" s="91"/>
      <c r="H66" s="17"/>
      <c r="M66" s="16"/>
      <c r="N66" s="16"/>
      <c r="O66" s="16"/>
      <c r="P66" s="16"/>
      <c r="Q66" s="49"/>
      <c r="R66" s="50"/>
      <c r="S66" s="51"/>
      <c r="T66" s="50"/>
      <c r="U66" s="51"/>
      <c r="V66" s="50"/>
    </row>
    <row r="67" spans="1:22" ht="14.25">
      <c r="A67" s="303" t="s">
        <v>202</v>
      </c>
      <c r="B67" s="304" t="s">
        <v>203</v>
      </c>
      <c r="C67" s="305">
        <v>5564.34</v>
      </c>
      <c r="D67" s="301" t="s">
        <v>27</v>
      </c>
      <c r="G67" s="91"/>
      <c r="H67" s="17"/>
      <c r="M67" s="84"/>
      <c r="N67" s="84"/>
      <c r="O67" s="84"/>
      <c r="P67" s="84"/>
      <c r="Q67" s="49"/>
      <c r="R67" s="50"/>
      <c r="S67" s="51"/>
      <c r="T67" s="50"/>
      <c r="U67" s="51"/>
      <c r="V67" s="50"/>
    </row>
    <row r="68" spans="1:22" ht="14.25">
      <c r="A68" s="303" t="s">
        <v>204</v>
      </c>
      <c r="B68" s="304" t="s">
        <v>205</v>
      </c>
      <c r="C68" s="305">
        <v>4667.84</v>
      </c>
      <c r="D68" s="301" t="s">
        <v>27</v>
      </c>
      <c r="G68" s="91"/>
      <c r="H68" s="17"/>
      <c r="M68" s="566"/>
      <c r="N68" s="566"/>
      <c r="O68" s="566"/>
      <c r="P68" s="566"/>
      <c r="Q68" s="49"/>
      <c r="R68" s="50"/>
      <c r="S68" s="51"/>
      <c r="T68" s="50"/>
      <c r="U68" s="51"/>
      <c r="V68" s="50"/>
    </row>
    <row r="69" spans="1:22" ht="14.25">
      <c r="A69" s="303" t="s">
        <v>206</v>
      </c>
      <c r="B69" s="304" t="s">
        <v>207</v>
      </c>
      <c r="C69" s="305">
        <v>6150.89</v>
      </c>
      <c r="D69" s="301" t="s">
        <v>27</v>
      </c>
      <c r="G69" s="91"/>
      <c r="H69" s="17"/>
      <c r="M69" s="118"/>
      <c r="N69" s="62"/>
      <c r="O69" s="62"/>
      <c r="P69" s="62"/>
      <c r="Q69" s="49"/>
      <c r="R69" s="50"/>
      <c r="S69" s="51"/>
      <c r="T69" s="50"/>
      <c r="U69" s="51"/>
      <c r="V69" s="50"/>
    </row>
    <row r="70" spans="1:22" ht="14.25">
      <c r="A70" s="303" t="s">
        <v>208</v>
      </c>
      <c r="B70" s="304" t="s">
        <v>209</v>
      </c>
      <c r="C70" s="305">
        <v>6747.72</v>
      </c>
      <c r="D70" s="301" t="s">
        <v>27</v>
      </c>
      <c r="G70" s="91"/>
      <c r="H70" s="17"/>
      <c r="M70" s="16"/>
      <c r="N70" s="16"/>
      <c r="O70" s="16"/>
      <c r="P70" s="16"/>
      <c r="Q70" s="49"/>
      <c r="R70" s="50"/>
      <c r="S70" s="51"/>
      <c r="T70" s="50"/>
      <c r="U70" s="51"/>
      <c r="V70" s="50"/>
    </row>
    <row r="71" spans="1:22" ht="14.25">
      <c r="A71" s="303" t="s">
        <v>210</v>
      </c>
      <c r="B71" s="304" t="s">
        <v>211</v>
      </c>
      <c r="C71" s="305">
        <v>9106.06</v>
      </c>
      <c r="D71" s="301" t="s">
        <v>27</v>
      </c>
      <c r="G71" s="91"/>
      <c r="H71" s="17"/>
      <c r="I71" s="92"/>
      <c r="J71" s="17"/>
      <c r="Q71" s="49"/>
      <c r="R71" s="50"/>
      <c r="S71" s="51"/>
      <c r="T71" s="50"/>
      <c r="U71" s="51"/>
      <c r="V71" s="50"/>
    </row>
    <row r="72" spans="1:22" ht="14.25">
      <c r="A72" s="303" t="s">
        <v>212</v>
      </c>
      <c r="B72" s="304" t="s">
        <v>213</v>
      </c>
      <c r="C72" s="305">
        <v>6038.2</v>
      </c>
      <c r="D72" s="301" t="s">
        <v>27</v>
      </c>
      <c r="G72" s="91"/>
      <c r="H72" s="17"/>
      <c r="I72" s="92"/>
      <c r="J72" s="17"/>
      <c r="Q72" s="49"/>
      <c r="R72" s="50"/>
      <c r="S72" s="51"/>
      <c r="T72" s="50"/>
      <c r="U72" s="51"/>
      <c r="V72" s="50"/>
    </row>
    <row r="73" spans="1:22" ht="15">
      <c r="A73" s="303" t="s">
        <v>214</v>
      </c>
      <c r="B73" s="304" t="s">
        <v>215</v>
      </c>
      <c r="C73" s="305">
        <v>9347.48</v>
      </c>
      <c r="D73" s="301" t="s">
        <v>27</v>
      </c>
      <c r="G73" s="91"/>
      <c r="H73" s="17"/>
      <c r="I73" s="111"/>
      <c r="J73" s="111"/>
      <c r="K73" s="111"/>
      <c r="L73" s="111"/>
      <c r="M73"/>
      <c r="Q73" s="49"/>
      <c r="R73" s="50"/>
      <c r="S73" s="51"/>
      <c r="T73" s="50"/>
      <c r="U73" s="51"/>
      <c r="V73" s="50"/>
    </row>
    <row r="74" spans="1:22" ht="14.25">
      <c r="A74" s="303" t="s">
        <v>216</v>
      </c>
      <c r="B74" s="304" t="s">
        <v>217</v>
      </c>
      <c r="C74" s="305">
        <v>5382.48</v>
      </c>
      <c r="D74" s="301" t="s">
        <v>27</v>
      </c>
      <c r="G74" s="91"/>
      <c r="H74" s="17"/>
      <c r="I74" s="112"/>
      <c r="J74" s="111"/>
      <c r="K74" s="111"/>
      <c r="L74" s="111"/>
      <c r="M74" s="111"/>
      <c r="Q74" s="49"/>
      <c r="R74" s="50"/>
      <c r="S74" s="51"/>
      <c r="T74" s="50"/>
      <c r="U74" s="51"/>
      <c r="V74" s="50"/>
    </row>
    <row r="75" spans="1:22" ht="14.25">
      <c r="A75" s="303" t="s">
        <v>218</v>
      </c>
      <c r="B75" s="304" t="s">
        <v>219</v>
      </c>
      <c r="C75" s="305">
        <v>5343.7</v>
      </c>
      <c r="D75" s="301" t="s">
        <v>27</v>
      </c>
      <c r="G75" s="91"/>
      <c r="H75" s="17"/>
      <c r="I75" s="112"/>
      <c r="J75" s="111"/>
      <c r="K75" s="111"/>
      <c r="L75" s="111"/>
      <c r="M75" s="111"/>
      <c r="Q75" s="49"/>
      <c r="R75" s="50"/>
      <c r="S75" s="51"/>
      <c r="T75" s="50"/>
      <c r="U75" s="51"/>
      <c r="V75" s="50"/>
    </row>
    <row r="76" spans="1:22" ht="14.25">
      <c r="A76" s="303" t="s">
        <v>220</v>
      </c>
      <c r="B76" s="304" t="s">
        <v>221</v>
      </c>
      <c r="C76" s="305">
        <v>6715.67</v>
      </c>
      <c r="D76" s="301" t="s">
        <v>27</v>
      </c>
      <c r="G76" s="91"/>
      <c r="H76" s="17"/>
      <c r="I76" s="112"/>
      <c r="J76" s="111"/>
      <c r="K76" s="111"/>
      <c r="L76" s="111"/>
      <c r="M76" s="111"/>
      <c r="Q76" s="49"/>
      <c r="R76" s="50"/>
      <c r="S76" s="51"/>
      <c r="T76" s="50"/>
      <c r="U76" s="51"/>
      <c r="V76" s="50"/>
    </row>
    <row r="77" spans="1:22" ht="14.25">
      <c r="A77" s="303" t="s">
        <v>222</v>
      </c>
      <c r="B77" s="304" t="s">
        <v>223</v>
      </c>
      <c r="C77" s="305">
        <v>9833.23</v>
      </c>
      <c r="D77" s="301" t="s">
        <v>27</v>
      </c>
      <c r="G77" s="91"/>
      <c r="H77" s="17"/>
      <c r="I77" s="112"/>
      <c r="J77" s="111"/>
      <c r="K77" s="111"/>
      <c r="L77" s="111"/>
      <c r="M77" s="111"/>
      <c r="Q77" s="49"/>
      <c r="R77" s="50"/>
      <c r="S77" s="51"/>
      <c r="T77" s="50"/>
      <c r="U77" s="51"/>
      <c r="V77" s="50"/>
    </row>
    <row r="78" spans="1:22" ht="14.25">
      <c r="A78" s="303" t="s">
        <v>224</v>
      </c>
      <c r="B78" s="304" t="s">
        <v>225</v>
      </c>
      <c r="C78" s="305">
        <v>6842.02</v>
      </c>
      <c r="D78" s="301" t="s">
        <v>27</v>
      </c>
      <c r="F78" s="171" t="s">
        <v>226</v>
      </c>
      <c r="G78" s="172">
        <v>36</v>
      </c>
      <c r="H78" s="17"/>
      <c r="I78" s="112"/>
      <c r="J78" s="111"/>
      <c r="K78" s="111"/>
      <c r="L78" s="111"/>
      <c r="M78" s="111"/>
      <c r="Q78" s="49"/>
      <c r="R78" s="50"/>
      <c r="S78" s="51"/>
      <c r="T78" s="50"/>
      <c r="U78" s="51"/>
      <c r="V78" s="50"/>
    </row>
    <row r="79" spans="1:22" ht="14.25">
      <c r="A79" s="303" t="s">
        <v>227</v>
      </c>
      <c r="B79" s="304" t="s">
        <v>228</v>
      </c>
      <c r="C79" s="305">
        <v>8752.7199999999993</v>
      </c>
      <c r="D79" s="301" t="s">
        <v>27</v>
      </c>
      <c r="E79" s="124"/>
      <c r="F79" s="171" t="s">
        <v>229</v>
      </c>
      <c r="G79" s="172">
        <v>365.25</v>
      </c>
      <c r="H79" s="17"/>
      <c r="I79" s="112"/>
      <c r="J79" s="111"/>
      <c r="K79" s="111"/>
      <c r="L79" s="111"/>
      <c r="M79" s="111"/>
      <c r="Q79" s="49"/>
      <c r="R79" s="50"/>
      <c r="S79" s="51"/>
      <c r="T79" s="50"/>
      <c r="U79" s="51"/>
      <c r="V79" s="50"/>
    </row>
    <row r="80" spans="1:22" ht="14.25">
      <c r="A80" s="303" t="s">
        <v>230</v>
      </c>
      <c r="B80" s="304" t="s">
        <v>231</v>
      </c>
      <c r="C80" s="305">
        <v>14749.93</v>
      </c>
      <c r="D80" s="301" t="s">
        <v>27</v>
      </c>
      <c r="F80" s="171" t="s">
        <v>232</v>
      </c>
      <c r="G80" s="172">
        <v>298.63</v>
      </c>
      <c r="J80" s="17"/>
      <c r="Q80" s="49"/>
      <c r="R80" s="50"/>
      <c r="S80" s="51"/>
      <c r="T80" s="50"/>
      <c r="U80" s="51"/>
      <c r="V80" s="50"/>
    </row>
    <row r="81" spans="1:22" ht="14.25">
      <c r="A81" s="303" t="s">
        <v>233</v>
      </c>
      <c r="B81" s="304" t="s">
        <v>234</v>
      </c>
      <c r="C81" s="305">
        <v>22610.6</v>
      </c>
      <c r="D81" s="301" t="s">
        <v>27</v>
      </c>
      <c r="F81" s="171" t="s">
        <v>235</v>
      </c>
      <c r="G81" s="172">
        <v>7.3330000000000002</v>
      </c>
      <c r="J81" s="17"/>
      <c r="M81" s="19"/>
      <c r="Q81" s="49"/>
      <c r="R81" s="50"/>
      <c r="S81" s="51"/>
      <c r="T81" s="50"/>
      <c r="U81" s="51"/>
      <c r="V81" s="50"/>
    </row>
    <row r="82" spans="1:22" ht="17.45" customHeight="1">
      <c r="A82" s="303" t="s">
        <v>236</v>
      </c>
      <c r="B82" s="304" t="s">
        <v>237</v>
      </c>
      <c r="C82" s="305">
        <v>24113.9</v>
      </c>
      <c r="D82" s="301" t="s">
        <v>27</v>
      </c>
      <c r="E82" s="49"/>
      <c r="F82" s="173" t="s">
        <v>238</v>
      </c>
      <c r="G82" s="174">
        <f>G80*G81</f>
        <v>2189.8537900000001</v>
      </c>
      <c r="Q82" s="49"/>
      <c r="R82" s="50"/>
      <c r="S82" s="51"/>
      <c r="T82" s="50"/>
      <c r="U82" s="51"/>
      <c r="V82" s="50"/>
    </row>
    <row r="83" spans="1:22" ht="15">
      <c r="A83" s="303" t="s">
        <v>239</v>
      </c>
      <c r="B83" s="304" t="s">
        <v>240</v>
      </c>
      <c r="C83" s="305">
        <v>25617.19</v>
      </c>
      <c r="D83" s="301" t="s">
        <v>27</v>
      </c>
      <c r="F83" s="171" t="s">
        <v>241</v>
      </c>
      <c r="G83" s="185">
        <f>G82/12</f>
        <v>182.48781583333334</v>
      </c>
      <c r="I83" s="113"/>
      <c r="J83" s="113"/>
      <c r="K83" s="113"/>
      <c r="L83"/>
      <c r="M83" s="27"/>
      <c r="N83" s="27"/>
      <c r="O83" s="27"/>
      <c r="P83" s="27"/>
      <c r="Q83" s="27"/>
      <c r="R83" s="50"/>
      <c r="S83" s="51"/>
      <c r="T83" s="50"/>
      <c r="U83" s="51"/>
      <c r="V83" s="50"/>
    </row>
    <row r="84" spans="1:22" ht="14.25">
      <c r="A84" s="303" t="s">
        <v>242</v>
      </c>
      <c r="B84" s="304" t="s">
        <v>243</v>
      </c>
      <c r="C84" s="305">
        <v>7794.64</v>
      </c>
      <c r="D84" s="301" t="s">
        <v>27</v>
      </c>
      <c r="F84" s="171" t="s">
        <v>244</v>
      </c>
      <c r="G84" s="174">
        <v>1983.5909999999999</v>
      </c>
      <c r="I84" s="17"/>
      <c r="J84" s="17"/>
      <c r="Q84" s="27"/>
      <c r="R84" s="50"/>
      <c r="S84" s="51"/>
      <c r="T84" s="50"/>
      <c r="U84" s="51"/>
      <c r="V84" s="50"/>
    </row>
    <row r="85" spans="1:22" ht="14.25">
      <c r="A85" s="303" t="s">
        <v>245</v>
      </c>
      <c r="B85" s="304" t="s">
        <v>246</v>
      </c>
      <c r="C85" s="305">
        <v>10048.26</v>
      </c>
      <c r="D85" s="301" t="s">
        <v>27</v>
      </c>
      <c r="F85" s="171" t="s">
        <v>247</v>
      </c>
      <c r="G85" s="175">
        <f>G83*G78</f>
        <v>6569.5613700000004</v>
      </c>
      <c r="I85" s="17"/>
      <c r="J85" s="17"/>
      <c r="Q85" s="49"/>
      <c r="R85" s="50"/>
      <c r="S85" s="51"/>
      <c r="T85" s="50"/>
      <c r="U85" s="51"/>
      <c r="V85" s="50"/>
    </row>
    <row r="86" spans="1:22" ht="12.95" customHeight="1">
      <c r="A86" s="303" t="s">
        <v>248</v>
      </c>
      <c r="B86" s="304" t="s">
        <v>249</v>
      </c>
      <c r="C86" s="305">
        <v>18377.349999999999</v>
      </c>
      <c r="D86" s="301" t="s">
        <v>27</v>
      </c>
      <c r="F86" s="552" t="s">
        <v>71</v>
      </c>
      <c r="G86" s="552"/>
      <c r="I86" s="17"/>
      <c r="J86" s="17"/>
      <c r="Q86" s="10"/>
      <c r="R86" s="93"/>
      <c r="S86" s="10"/>
      <c r="T86" s="50"/>
      <c r="U86" s="51"/>
      <c r="V86" s="50"/>
    </row>
    <row r="87" spans="1:22" ht="14.25">
      <c r="A87" s="303" t="s">
        <v>250</v>
      </c>
      <c r="B87" s="304" t="s">
        <v>251</v>
      </c>
      <c r="C87" s="305">
        <v>6483.02</v>
      </c>
      <c r="D87" s="301" t="s">
        <v>27</v>
      </c>
      <c r="F87" s="536"/>
      <c r="G87" s="536"/>
      <c r="I87" s="17"/>
      <c r="J87" s="17"/>
      <c r="T87" s="50"/>
      <c r="U87" s="51"/>
      <c r="V87" s="50"/>
    </row>
    <row r="88" spans="1:22" ht="14.25">
      <c r="A88" s="303" t="s">
        <v>252</v>
      </c>
      <c r="B88" s="304" t="s">
        <v>253</v>
      </c>
      <c r="C88" s="305">
        <v>8244.51</v>
      </c>
      <c r="D88" s="301" t="s">
        <v>27</v>
      </c>
      <c r="F88" s="536"/>
      <c r="G88" s="536"/>
      <c r="I88" s="17"/>
      <c r="J88" s="17"/>
      <c r="T88" s="50"/>
      <c r="U88" s="51"/>
      <c r="V88" s="50"/>
    </row>
    <row r="89" spans="1:22" ht="14.25">
      <c r="A89" s="303" t="s">
        <v>254</v>
      </c>
      <c r="B89" s="304" t="s">
        <v>255</v>
      </c>
      <c r="C89" s="305">
        <v>11829.64</v>
      </c>
      <c r="D89" s="301" t="s">
        <v>27</v>
      </c>
      <c r="I89" s="17"/>
      <c r="J89" s="17"/>
      <c r="T89" s="50"/>
      <c r="U89" s="51"/>
      <c r="V89" s="50"/>
    </row>
    <row r="90" spans="1:22" ht="14.25">
      <c r="A90" s="303" t="s">
        <v>256</v>
      </c>
      <c r="B90" s="304" t="s">
        <v>257</v>
      </c>
      <c r="C90" s="305">
        <v>6147.49</v>
      </c>
      <c r="D90" s="301" t="s">
        <v>27</v>
      </c>
      <c r="I90" s="17"/>
      <c r="J90" s="17"/>
      <c r="T90" s="50"/>
      <c r="U90" s="51"/>
      <c r="V90" s="50"/>
    </row>
    <row r="91" spans="1:22" ht="14.25">
      <c r="A91" s="303" t="s">
        <v>258</v>
      </c>
      <c r="B91" s="304" t="s">
        <v>259</v>
      </c>
      <c r="C91" s="305">
        <v>7784.77</v>
      </c>
      <c r="D91" s="301" t="s">
        <v>27</v>
      </c>
      <c r="T91" s="50"/>
      <c r="U91" s="51"/>
      <c r="V91" s="50"/>
    </row>
    <row r="92" spans="1:22" ht="14.25">
      <c r="A92" s="303" t="s">
        <v>260</v>
      </c>
      <c r="B92" s="304" t="s">
        <v>261</v>
      </c>
      <c r="C92" s="305">
        <v>11271.76</v>
      </c>
      <c r="D92" s="301" t="s">
        <v>27</v>
      </c>
      <c r="T92" s="50"/>
      <c r="U92" s="51"/>
      <c r="V92" s="50"/>
    </row>
    <row r="93" spans="1:22" ht="14.25">
      <c r="A93" s="303" t="s">
        <v>262</v>
      </c>
      <c r="B93" s="304" t="s">
        <v>263</v>
      </c>
      <c r="C93" s="305">
        <v>7608.91</v>
      </c>
      <c r="D93" s="301" t="s">
        <v>27</v>
      </c>
      <c r="T93" s="50"/>
      <c r="U93" s="51"/>
      <c r="V93" s="50"/>
    </row>
    <row r="94" spans="1:22" ht="14.25">
      <c r="A94" s="303" t="s">
        <v>264</v>
      </c>
      <c r="B94" s="304" t="s">
        <v>265</v>
      </c>
      <c r="C94" s="305">
        <v>9799.66</v>
      </c>
      <c r="D94" s="301" t="s">
        <v>27</v>
      </c>
      <c r="T94" s="50"/>
      <c r="U94" s="51"/>
      <c r="V94" s="50"/>
    </row>
    <row r="95" spans="1:22" ht="14.25">
      <c r="A95" s="303" t="s">
        <v>266</v>
      </c>
      <c r="B95" s="304" t="s">
        <v>267</v>
      </c>
      <c r="C95" s="305">
        <v>15674.61</v>
      </c>
      <c r="D95" s="301" t="s">
        <v>27</v>
      </c>
      <c r="T95" s="50"/>
      <c r="U95" s="51"/>
      <c r="V95" s="50"/>
    </row>
    <row r="96" spans="1:22" ht="14.25">
      <c r="A96" s="303" t="s">
        <v>268</v>
      </c>
      <c r="B96" s="304" t="s">
        <v>269</v>
      </c>
      <c r="C96" s="305">
        <v>6483.02</v>
      </c>
      <c r="D96" s="301" t="s">
        <v>27</v>
      </c>
      <c r="T96" s="50"/>
      <c r="U96" s="51"/>
      <c r="V96" s="50"/>
    </row>
    <row r="97" spans="1:22" ht="14.25">
      <c r="A97" s="303" t="s">
        <v>270</v>
      </c>
      <c r="B97" s="304" t="s">
        <v>271</v>
      </c>
      <c r="C97" s="305">
        <v>8244.51</v>
      </c>
      <c r="D97" s="301" t="s">
        <v>27</v>
      </c>
      <c r="T97" s="50"/>
      <c r="U97" s="51"/>
      <c r="V97" s="50"/>
    </row>
    <row r="98" spans="1:22" ht="14.25">
      <c r="A98" s="303" t="s">
        <v>272</v>
      </c>
      <c r="B98" s="304" t="s">
        <v>273</v>
      </c>
      <c r="C98" s="305">
        <v>11829.64</v>
      </c>
      <c r="D98" s="301" t="s">
        <v>27</v>
      </c>
      <c r="T98" s="50"/>
      <c r="U98" s="51"/>
      <c r="V98" s="50"/>
    </row>
    <row r="99" spans="1:22" ht="14.25">
      <c r="A99" s="303" t="s">
        <v>274</v>
      </c>
      <c r="B99" s="304" t="s">
        <v>275</v>
      </c>
      <c r="C99" s="305">
        <v>7855.46</v>
      </c>
      <c r="D99" s="301" t="s">
        <v>27</v>
      </c>
      <c r="T99" s="50"/>
      <c r="U99" s="51"/>
      <c r="V99" s="50"/>
    </row>
    <row r="100" spans="1:22" ht="14.25">
      <c r="A100" s="303" t="s">
        <v>276</v>
      </c>
      <c r="B100" s="304" t="s">
        <v>277</v>
      </c>
      <c r="C100" s="305">
        <v>10129.1</v>
      </c>
      <c r="D100" s="301" t="s">
        <v>27</v>
      </c>
      <c r="E100" s="22"/>
      <c r="F100" s="23"/>
      <c r="G100" s="22"/>
      <c r="H100" s="24"/>
      <c r="I100" s="17"/>
      <c r="J100" s="17"/>
      <c r="T100" s="50"/>
      <c r="U100" s="51"/>
      <c r="V100" s="50"/>
    </row>
    <row r="101" spans="1:22" ht="14.25">
      <c r="A101" s="303" t="s">
        <v>278</v>
      </c>
      <c r="B101" s="304" t="s">
        <v>279</v>
      </c>
      <c r="C101" s="305">
        <v>15913.9</v>
      </c>
      <c r="D101" s="301" t="s">
        <v>27</v>
      </c>
      <c r="E101" s="22"/>
      <c r="F101" s="23"/>
      <c r="G101" s="22"/>
      <c r="H101" s="24"/>
      <c r="I101" s="17"/>
      <c r="J101" s="17"/>
      <c r="T101" s="50"/>
      <c r="U101" s="51"/>
      <c r="V101" s="50"/>
    </row>
    <row r="102" spans="1:22" ht="14.25">
      <c r="A102" s="303" t="s">
        <v>280</v>
      </c>
      <c r="B102" s="304" t="s">
        <v>281</v>
      </c>
      <c r="C102" s="306">
        <v>25.62</v>
      </c>
      <c r="D102" s="302" t="s">
        <v>30</v>
      </c>
      <c r="E102" s="22"/>
      <c r="F102" s="23"/>
      <c r="G102" s="22"/>
      <c r="H102" s="24"/>
      <c r="I102" s="17"/>
      <c r="J102" s="17"/>
      <c r="T102" s="50"/>
      <c r="U102" s="51"/>
      <c r="V102" s="50"/>
    </row>
    <row r="103" spans="1:22" ht="38.1" customHeight="1">
      <c r="A103" s="546" t="s">
        <v>684</v>
      </c>
      <c r="B103" s="547"/>
      <c r="C103" s="547"/>
      <c r="D103" s="50"/>
      <c r="E103" s="22"/>
      <c r="H103" s="24"/>
      <c r="T103" s="50"/>
      <c r="U103" s="51"/>
      <c r="V103" s="50"/>
    </row>
    <row r="104" spans="1:22" ht="11.1" customHeight="1">
      <c r="A104" s="15"/>
      <c r="B104" s="15"/>
      <c r="C104" s="15"/>
      <c r="D104" s="50"/>
      <c r="E104" s="22"/>
      <c r="H104" s="24"/>
      <c r="T104" s="50"/>
      <c r="U104" s="51"/>
      <c r="V104" s="50"/>
    </row>
    <row r="105" spans="1:22" ht="15" customHeight="1">
      <c r="D105" s="548" t="s">
        <v>282</v>
      </c>
      <c r="E105" s="548"/>
      <c r="F105" s="548"/>
      <c r="G105" s="548"/>
      <c r="H105" s="548"/>
      <c r="I105" s="548"/>
      <c r="R105" s="94"/>
      <c r="S105" s="10"/>
      <c r="T105" s="50"/>
      <c r="U105" s="51"/>
      <c r="V105" s="50"/>
    </row>
    <row r="106" spans="1:22" ht="13.5" customHeight="1">
      <c r="D106" s="29" t="s">
        <v>283</v>
      </c>
      <c r="E106" s="29" t="s">
        <v>10</v>
      </c>
      <c r="F106" s="30" t="s">
        <v>11</v>
      </c>
      <c r="G106" s="30" t="s">
        <v>12</v>
      </c>
      <c r="H106" s="56" t="s">
        <v>13</v>
      </c>
      <c r="I106" s="543" t="s">
        <v>284</v>
      </c>
      <c r="J106" s="529"/>
      <c r="K106"/>
      <c r="Q106" s="62"/>
      <c r="R106" s="94"/>
      <c r="S106" s="10"/>
      <c r="T106" s="50"/>
      <c r="U106" s="51"/>
      <c r="V106" s="50"/>
    </row>
    <row r="107" spans="1:22" ht="13.9" customHeight="1">
      <c r="D107" s="57"/>
      <c r="E107" s="57"/>
      <c r="F107" s="58"/>
      <c r="G107" s="58"/>
      <c r="H107" s="58" t="s">
        <v>87</v>
      </c>
      <c r="I107" s="543"/>
      <c r="J107" s="529"/>
      <c r="K107"/>
      <c r="Q107" s="62"/>
      <c r="R107" s="94"/>
      <c r="S107" s="10"/>
      <c r="T107" s="50"/>
      <c r="U107" s="51"/>
      <c r="V107" s="50"/>
    </row>
    <row r="108" spans="1:22" ht="15" customHeight="1">
      <c r="D108" s="321"/>
      <c r="E108" s="193" t="s">
        <v>285</v>
      </c>
      <c r="F108" s="311" t="s">
        <v>286</v>
      </c>
      <c r="G108" s="314" t="s">
        <v>12</v>
      </c>
      <c r="H108" s="357">
        <v>1586.56</v>
      </c>
      <c r="I108" s="544" t="s">
        <v>287</v>
      </c>
      <c r="J108" s="545"/>
      <c r="K108"/>
      <c r="T108" s="50"/>
      <c r="U108" s="51"/>
      <c r="V108" s="50"/>
    </row>
    <row r="109" spans="1:22" ht="15" customHeight="1">
      <c r="D109" s="322"/>
      <c r="E109" s="316" t="s">
        <v>288</v>
      </c>
      <c r="F109" s="311" t="s">
        <v>289</v>
      </c>
      <c r="G109" s="314" t="s">
        <v>12</v>
      </c>
      <c r="H109" s="356">
        <v>3040.05</v>
      </c>
      <c r="I109" s="544" t="s">
        <v>287</v>
      </c>
      <c r="J109" s="545"/>
      <c r="K109"/>
      <c r="T109" s="50"/>
      <c r="U109" s="51"/>
      <c r="V109" s="50"/>
    </row>
    <row r="110" spans="1:22" ht="15" customHeight="1">
      <c r="D110" s="322"/>
      <c r="E110" s="316" t="s">
        <v>290</v>
      </c>
      <c r="F110" s="311" t="s">
        <v>291</v>
      </c>
      <c r="G110" s="314" t="s">
        <v>12</v>
      </c>
      <c r="H110" s="356">
        <v>254.66</v>
      </c>
      <c r="I110" s="544" t="s">
        <v>287</v>
      </c>
      <c r="J110" s="545"/>
      <c r="K110"/>
      <c r="T110" s="50"/>
      <c r="U110" s="51"/>
      <c r="V110" s="50"/>
    </row>
    <row r="111" spans="1:22" ht="15" customHeight="1">
      <c r="D111" s="322"/>
      <c r="E111" s="316" t="s">
        <v>292</v>
      </c>
      <c r="F111" s="311" t="s">
        <v>293</v>
      </c>
      <c r="G111" s="314" t="s">
        <v>294</v>
      </c>
      <c r="H111" s="356">
        <v>27.73</v>
      </c>
      <c r="I111" s="544" t="s">
        <v>287</v>
      </c>
      <c r="J111" s="545"/>
      <c r="K111"/>
      <c r="T111" s="50"/>
      <c r="U111" s="51"/>
      <c r="V111" s="50"/>
    </row>
    <row r="112" spans="1:22" ht="15" customHeight="1">
      <c r="D112" s="322"/>
      <c r="E112" s="316" t="s">
        <v>295</v>
      </c>
      <c r="F112" s="311" t="s">
        <v>296</v>
      </c>
      <c r="G112" s="314" t="s">
        <v>12</v>
      </c>
      <c r="H112" s="356">
        <v>514.23</v>
      </c>
      <c r="I112" s="544" t="s">
        <v>287</v>
      </c>
      <c r="J112" s="545"/>
      <c r="K112"/>
      <c r="Q112" s="62"/>
      <c r="R112" s="94"/>
      <c r="S112" s="10"/>
      <c r="T112" s="50"/>
      <c r="U112" s="51"/>
      <c r="V112" s="50"/>
    </row>
    <row r="113" spans="1:22" ht="15" customHeight="1">
      <c r="D113" s="323"/>
      <c r="E113" s="316" t="s">
        <v>297</v>
      </c>
      <c r="F113" s="311" t="s">
        <v>298</v>
      </c>
      <c r="G113" s="314" t="s">
        <v>12</v>
      </c>
      <c r="H113" s="317">
        <v>30.1462</v>
      </c>
      <c r="I113" s="567" t="s">
        <v>299</v>
      </c>
      <c r="J113" s="568"/>
      <c r="K113" s="568"/>
      <c r="Q113" s="62"/>
      <c r="R113" s="94"/>
      <c r="S113" s="10"/>
      <c r="T113" s="50"/>
      <c r="U113" s="51"/>
      <c r="V113" s="50"/>
    </row>
    <row r="114" spans="1:22" ht="15">
      <c r="D114" s="322"/>
      <c r="E114" s="316"/>
      <c r="F114" s="311"/>
      <c r="G114" s="314"/>
      <c r="H114" s="364"/>
      <c r="I114" s="544"/>
      <c r="J114" s="545"/>
      <c r="K114"/>
      <c r="Q114" s="62"/>
      <c r="R114" s="94"/>
      <c r="S114" s="10"/>
      <c r="T114" s="50"/>
      <c r="U114" s="51"/>
      <c r="V114" s="50"/>
    </row>
    <row r="115" spans="1:22" ht="15">
      <c r="D115" s="324"/>
      <c r="E115" s="440"/>
      <c r="F115" s="441"/>
      <c r="G115" s="314"/>
      <c r="H115" s="318"/>
      <c r="I115" s="544"/>
      <c r="J115" s="545"/>
      <c r="K115"/>
      <c r="Q115" s="49"/>
      <c r="R115" s="50"/>
      <c r="S115" s="49"/>
      <c r="T115" s="50"/>
      <c r="U115" s="51"/>
      <c r="V115" s="50"/>
    </row>
    <row r="116" spans="1:22" ht="12.95" customHeight="1">
      <c r="D116" s="325"/>
      <c r="E116" s="316" t="s">
        <v>300</v>
      </c>
      <c r="F116" s="311" t="s">
        <v>301</v>
      </c>
      <c r="G116" s="314" t="s">
        <v>12</v>
      </c>
      <c r="H116" s="358">
        <v>1730.06</v>
      </c>
      <c r="I116" s="544" t="s">
        <v>287</v>
      </c>
      <c r="J116" s="545"/>
      <c r="K116"/>
      <c r="Q116" s="51"/>
      <c r="R116" s="50"/>
      <c r="S116" s="51"/>
      <c r="T116" s="50"/>
      <c r="U116" s="51"/>
      <c r="V116" s="50"/>
    </row>
    <row r="117" spans="1:22" ht="15" customHeight="1">
      <c r="D117" s="325"/>
      <c r="E117" s="359"/>
      <c r="F117" s="360"/>
      <c r="G117" s="361"/>
      <c r="H117" s="362"/>
      <c r="I117" s="569"/>
      <c r="J117" s="566"/>
      <c r="K117"/>
      <c r="Q117" s="51"/>
      <c r="R117" s="50"/>
      <c r="S117" s="51"/>
      <c r="T117" s="50"/>
      <c r="U117" s="51"/>
      <c r="V117" s="50"/>
    </row>
    <row r="118" spans="1:22" ht="15" customHeight="1">
      <c r="D118" s="325"/>
      <c r="E118" s="359"/>
      <c r="F118" s="360"/>
      <c r="G118" s="361"/>
      <c r="H118" s="362"/>
      <c r="I118" s="569"/>
      <c r="J118" s="566"/>
      <c r="Q118" s="51"/>
      <c r="R118" s="50"/>
      <c r="S118" s="51"/>
      <c r="T118" s="50"/>
      <c r="U118" s="51"/>
      <c r="V118" s="50"/>
    </row>
    <row r="119" spans="1:22">
      <c r="C119" s="17"/>
      <c r="D119" s="326"/>
      <c r="E119" s="108"/>
      <c r="F119" s="192"/>
      <c r="G119" s="314" t="s">
        <v>12</v>
      </c>
      <c r="H119" s="315"/>
      <c r="I119" s="310"/>
    </row>
    <row r="120" spans="1:22" ht="15">
      <c r="A120" s="123"/>
      <c r="D120" s="327"/>
      <c r="E120" s="270">
        <v>3713613</v>
      </c>
      <c r="F120" s="312" t="s">
        <v>302</v>
      </c>
      <c r="G120" s="314" t="s">
        <v>12</v>
      </c>
      <c r="H120" s="358">
        <f>'Despacho nº 67_2024_GCUST'!M82</f>
        <v>28.3</v>
      </c>
      <c r="I120" s="544" t="s">
        <v>287</v>
      </c>
      <c r="J120" s="545"/>
    </row>
    <row r="121" spans="1:22" ht="15">
      <c r="A121" s="123"/>
      <c r="D121" s="328"/>
      <c r="E121" s="270">
        <v>1600966</v>
      </c>
      <c r="F121" s="313" t="s">
        <v>303</v>
      </c>
      <c r="G121" s="314" t="s">
        <v>12</v>
      </c>
      <c r="H121" s="358">
        <f>'Despacho nº 67_2024_GCUST'!M168</f>
        <v>1.72</v>
      </c>
      <c r="I121" s="544" t="s">
        <v>287</v>
      </c>
      <c r="J121" s="545"/>
    </row>
    <row r="122" spans="1:22" ht="15">
      <c r="A122" s="123"/>
      <c r="D122" s="329"/>
      <c r="E122" s="270">
        <v>1600896</v>
      </c>
      <c r="F122" s="312" t="s">
        <v>304</v>
      </c>
      <c r="G122" s="314" t="s">
        <v>12</v>
      </c>
      <c r="H122" s="317">
        <f>'Despacho nº 67_2024_GCUST'!M254</f>
        <v>15.3</v>
      </c>
      <c r="I122" s="544" t="s">
        <v>287</v>
      </c>
      <c r="J122" s="545"/>
    </row>
    <row r="123" spans="1:22" ht="15">
      <c r="A123" s="123"/>
      <c r="D123" s="327"/>
      <c r="E123" s="270" t="s">
        <v>305</v>
      </c>
      <c r="F123" s="312" t="s">
        <v>306</v>
      </c>
      <c r="G123" s="314" t="s">
        <v>12</v>
      </c>
      <c r="H123" s="358">
        <f>'Despacho nº 67_2024_GCUST'!M340</f>
        <v>1.21</v>
      </c>
      <c r="I123" s="544" t="s">
        <v>287</v>
      </c>
      <c r="J123" s="545"/>
    </row>
    <row r="124" spans="1:22" ht="15">
      <c r="A124" s="123"/>
      <c r="C124" s="43"/>
      <c r="D124" s="327"/>
      <c r="E124" s="270"/>
      <c r="F124" s="312"/>
      <c r="G124" s="314"/>
      <c r="H124" s="319"/>
      <c r="I124" s="320"/>
    </row>
    <row r="125" spans="1:22" ht="15">
      <c r="A125" s="123"/>
      <c r="D125" s="227"/>
      <c r="E125" s="16"/>
      <c r="F125" s="210"/>
    </row>
    <row r="127" spans="1:22">
      <c r="A127" s="17"/>
      <c r="C127" s="17"/>
    </row>
    <row r="128" spans="1:22">
      <c r="A128" s="17"/>
      <c r="C128" s="17"/>
    </row>
    <row r="129" spans="1:13" ht="18.75">
      <c r="A129" s="17"/>
      <c r="C129" s="17"/>
      <c r="D129" s="522" t="s">
        <v>307</v>
      </c>
      <c r="E129" s="522"/>
      <c r="F129" s="522"/>
      <c r="G129" s="522"/>
      <c r="H129" s="522"/>
      <c r="I129" s="522"/>
    </row>
    <row r="130" spans="1:13" ht="15.75">
      <c r="A130" s="17"/>
      <c r="C130" s="17"/>
      <c r="D130" s="523" t="s">
        <v>308</v>
      </c>
      <c r="E130" s="521" t="s">
        <v>6</v>
      </c>
      <c r="F130" s="521" t="s">
        <v>7</v>
      </c>
      <c r="G130" s="521" t="s">
        <v>309</v>
      </c>
      <c r="H130" s="521" t="s">
        <v>310</v>
      </c>
      <c r="I130" s="524"/>
    </row>
    <row r="131" spans="1:13" ht="47.25">
      <c r="A131" s="17"/>
      <c r="C131" s="17"/>
      <c r="D131" s="523"/>
      <c r="E131" s="521"/>
      <c r="F131" s="521"/>
      <c r="G131" s="521"/>
      <c r="H131" s="229" t="s">
        <v>311</v>
      </c>
      <c r="I131" s="230" t="s">
        <v>312</v>
      </c>
      <c r="J131" s="351" t="s">
        <v>313</v>
      </c>
      <c r="K131" s="351" t="s">
        <v>314</v>
      </c>
      <c r="L131" s="351" t="s">
        <v>315</v>
      </c>
      <c r="M131" s="351" t="s">
        <v>316</v>
      </c>
    </row>
    <row r="132" spans="1:13" ht="30">
      <c r="A132" s="17"/>
      <c r="C132" s="17"/>
      <c r="D132" s="520" t="s">
        <v>317</v>
      </c>
      <c r="E132" s="231" t="s">
        <v>28</v>
      </c>
      <c r="F132" s="231" t="s">
        <v>318</v>
      </c>
      <c r="G132" s="231" t="s">
        <v>319</v>
      </c>
      <c r="H132" s="280">
        <v>33.58</v>
      </c>
      <c r="I132" s="281">
        <v>6.38</v>
      </c>
      <c r="J132" s="352">
        <f>H132*$J$4</f>
        <v>2216.2799999999997</v>
      </c>
      <c r="K132" s="352">
        <f>I132*$K$4</f>
        <v>743.20619999999997</v>
      </c>
      <c r="L132" s="353">
        <f>J132+K132</f>
        <v>2959.4861999999998</v>
      </c>
      <c r="M132" s="354">
        <f>L132/30</f>
        <v>98.649539999999988</v>
      </c>
    </row>
    <row r="133" spans="1:13" ht="45">
      <c r="A133" s="17"/>
      <c r="C133" s="17"/>
      <c r="D133" s="516"/>
      <c r="E133" s="232" t="s">
        <v>33</v>
      </c>
      <c r="F133" s="279" t="s">
        <v>320</v>
      </c>
      <c r="G133" s="232" t="s">
        <v>319</v>
      </c>
      <c r="H133" s="282">
        <v>80.599999999999994</v>
      </c>
      <c r="I133" s="283">
        <v>25.37</v>
      </c>
      <c r="J133" s="352">
        <f t="shared" ref="J133" si="1">H133*$J$4</f>
        <v>5319.5999999999995</v>
      </c>
      <c r="K133" s="352">
        <f t="shared" ref="K133:K134" si="2">I133*$K$4</f>
        <v>2955.3512999999998</v>
      </c>
      <c r="L133" s="353">
        <f t="shared" ref="L133:L134" si="3">J133+K133</f>
        <v>8274.9512999999988</v>
      </c>
      <c r="M133" s="354">
        <f t="shared" ref="M133:M134" si="4">L133/30</f>
        <v>275.83170999999999</v>
      </c>
    </row>
    <row r="134" spans="1:13" ht="45">
      <c r="D134" s="517"/>
      <c r="E134" s="232" t="s">
        <v>321</v>
      </c>
      <c r="F134" s="279" t="s">
        <v>322</v>
      </c>
      <c r="G134" s="232" t="s">
        <v>319</v>
      </c>
      <c r="H134" s="282">
        <v>81.2</v>
      </c>
      <c r="I134" s="283">
        <v>43.68</v>
      </c>
      <c r="J134" s="352">
        <f>H134*$J$4</f>
        <v>5359.2</v>
      </c>
      <c r="K134" s="352">
        <f t="shared" si="2"/>
        <v>5088.2831999999999</v>
      </c>
      <c r="L134" s="353">
        <f t="shared" si="3"/>
        <v>10447.483199999999</v>
      </c>
      <c r="M134" s="354">
        <f t="shared" si="4"/>
        <v>348.24943999999994</v>
      </c>
    </row>
    <row r="135" spans="1:13" ht="15">
      <c r="A135" s="17"/>
      <c r="C135" s="17"/>
      <c r="D135" s="233" t="s">
        <v>323</v>
      </c>
      <c r="E135"/>
      <c r="F135"/>
      <c r="G135"/>
      <c r="H135"/>
      <c r="I135"/>
    </row>
    <row r="136" spans="1:13" ht="15">
      <c r="D136"/>
      <c r="E136"/>
      <c r="F136"/>
      <c r="G136"/>
      <c r="H136"/>
      <c r="I136"/>
    </row>
    <row r="137" spans="1:13" ht="15">
      <c r="D137" t="s">
        <v>324</v>
      </c>
      <c r="E137"/>
      <c r="F137"/>
      <c r="G137"/>
      <c r="H137"/>
      <c r="I137"/>
    </row>
    <row r="138" spans="1:13" ht="15">
      <c r="D138"/>
      <c r="E138"/>
      <c r="F138"/>
      <c r="G138"/>
      <c r="H138"/>
      <c r="I138"/>
    </row>
    <row r="139" spans="1:13" ht="18.600000000000001" customHeight="1">
      <c r="D139" s="525" t="s">
        <v>325</v>
      </c>
      <c r="E139" s="525"/>
      <c r="F139" s="525"/>
      <c r="G139" s="525"/>
      <c r="H139" s="525"/>
      <c r="I139" s="525"/>
      <c r="J139" s="525"/>
      <c r="K139" s="525"/>
    </row>
    <row r="140" spans="1:13" ht="47.25">
      <c r="D140" s="228" t="s">
        <v>308</v>
      </c>
      <c r="E140" s="229" t="s">
        <v>6</v>
      </c>
      <c r="F140" s="521" t="s">
        <v>7</v>
      </c>
      <c r="G140" s="521"/>
      <c r="H140" s="229" t="s">
        <v>309</v>
      </c>
      <c r="I140" s="230" t="s">
        <v>326</v>
      </c>
      <c r="J140" s="230" t="s">
        <v>327</v>
      </c>
      <c r="K140" s="230" t="s">
        <v>328</v>
      </c>
    </row>
    <row r="141" spans="1:13" ht="19.5" customHeight="1">
      <c r="D141" s="520" t="s">
        <v>329</v>
      </c>
      <c r="E141" s="231" t="s">
        <v>330</v>
      </c>
      <c r="F141" s="518" t="s">
        <v>331</v>
      </c>
      <c r="G141" s="519"/>
      <c r="H141" s="231" t="s">
        <v>332</v>
      </c>
      <c r="I141" s="286">
        <v>47.75</v>
      </c>
      <c r="J141" s="365">
        <v>4.8577160493827165</v>
      </c>
      <c r="K141" s="458">
        <f>I141*J141</f>
        <v>231.95594135802472</v>
      </c>
    </row>
    <row r="142" spans="1:13" ht="15.75">
      <c r="D142" s="517"/>
      <c r="E142" s="232" t="s">
        <v>333</v>
      </c>
      <c r="F142" s="518" t="s">
        <v>334</v>
      </c>
      <c r="G142" s="519"/>
      <c r="H142" s="232" t="s">
        <v>332</v>
      </c>
      <c r="I142" s="287">
        <v>31.22</v>
      </c>
      <c r="J142" s="365">
        <v>12.41</v>
      </c>
      <c r="K142" s="458">
        <f>I142*J142</f>
        <v>387.4402</v>
      </c>
    </row>
    <row r="143" spans="1:13" ht="15">
      <c r="D143" s="516" t="s">
        <v>335</v>
      </c>
      <c r="E143" s="232" t="s">
        <v>336</v>
      </c>
      <c r="F143" s="518" t="s">
        <v>337</v>
      </c>
      <c r="G143" s="519"/>
      <c r="H143" s="232" t="s">
        <v>338</v>
      </c>
      <c r="I143" s="283">
        <v>490.4</v>
      </c>
      <c r="J143" s="366" t="s">
        <v>159</v>
      </c>
      <c r="K143" s="283" t="s">
        <v>159</v>
      </c>
      <c r="L143" s="17">
        <v>502.59</v>
      </c>
    </row>
    <row r="144" spans="1:13" ht="15">
      <c r="D144" s="517"/>
      <c r="E144" s="232" t="s">
        <v>339</v>
      </c>
      <c r="F144" s="518" t="s">
        <v>340</v>
      </c>
      <c r="G144" s="519"/>
      <c r="H144" s="232" t="s">
        <v>338</v>
      </c>
      <c r="I144" s="283">
        <v>43.98</v>
      </c>
      <c r="J144" s="366" t="s">
        <v>159</v>
      </c>
      <c r="K144" s="283" t="s">
        <v>159</v>
      </c>
      <c r="L144" s="17">
        <v>43.87</v>
      </c>
    </row>
    <row r="145" spans="1:12" ht="15">
      <c r="D145" s="516" t="s">
        <v>341</v>
      </c>
      <c r="E145" s="232" t="s">
        <v>342</v>
      </c>
      <c r="F145" s="518" t="s">
        <v>343</v>
      </c>
      <c r="G145" s="519"/>
      <c r="H145" s="232" t="s">
        <v>27</v>
      </c>
      <c r="I145" s="288">
        <v>5172.1099999999997</v>
      </c>
      <c r="J145" s="366" t="s">
        <v>159</v>
      </c>
      <c r="K145" s="283" t="s">
        <v>159</v>
      </c>
      <c r="L145" s="17">
        <v>5144.99</v>
      </c>
    </row>
    <row r="146" spans="1:12" ht="15">
      <c r="D146" s="516"/>
      <c r="E146" s="232" t="s">
        <v>344</v>
      </c>
      <c r="F146" s="518" t="s">
        <v>345</v>
      </c>
      <c r="G146" s="519"/>
      <c r="H146" s="232" t="s">
        <v>27</v>
      </c>
      <c r="I146" s="288">
        <v>4394.12</v>
      </c>
      <c r="J146" s="366" t="s">
        <v>159</v>
      </c>
      <c r="K146" s="283" t="s">
        <v>159</v>
      </c>
      <c r="L146" s="17">
        <v>4285.2299999999996</v>
      </c>
    </row>
    <row r="147" spans="1:12" ht="15">
      <c r="D147" s="516"/>
      <c r="E147" s="232" t="s">
        <v>346</v>
      </c>
      <c r="F147" s="518" t="s">
        <v>347</v>
      </c>
      <c r="G147" s="519"/>
      <c r="H147" s="232" t="s">
        <v>27</v>
      </c>
      <c r="I147" s="288">
        <v>4145.63</v>
      </c>
      <c r="J147" s="366" t="s">
        <v>159</v>
      </c>
      <c r="K147" s="283" t="s">
        <v>159</v>
      </c>
      <c r="L147" s="17">
        <v>4235.59</v>
      </c>
    </row>
    <row r="148" spans="1:12" ht="15">
      <c r="D148" s="517"/>
      <c r="E148" s="232" t="s">
        <v>348</v>
      </c>
      <c r="F148" s="518" t="s">
        <v>349</v>
      </c>
      <c r="G148" s="519"/>
      <c r="H148" s="232" t="s">
        <v>27</v>
      </c>
      <c r="I148" s="288">
        <v>3201.9</v>
      </c>
      <c r="J148" s="366" t="s">
        <v>159</v>
      </c>
      <c r="K148" s="283" t="s">
        <v>159</v>
      </c>
      <c r="L148" s="17">
        <v>3163.12</v>
      </c>
    </row>
    <row r="149" spans="1:12" ht="15">
      <c r="D149" s="516" t="s">
        <v>350</v>
      </c>
      <c r="E149" s="232" t="s">
        <v>351</v>
      </c>
      <c r="F149" s="518" t="s">
        <v>352</v>
      </c>
      <c r="G149" s="519"/>
      <c r="H149" s="232" t="s">
        <v>338</v>
      </c>
      <c r="I149" s="283">
        <v>135.22</v>
      </c>
      <c r="J149" s="366" t="s">
        <v>159</v>
      </c>
      <c r="K149" s="283" t="s">
        <v>159</v>
      </c>
      <c r="L149" s="17">
        <v>132.91999999999999</v>
      </c>
    </row>
    <row r="150" spans="1:12" ht="15">
      <c r="A150" s="10"/>
      <c r="B150" s="10"/>
      <c r="D150" s="517"/>
      <c r="E150" s="232" t="s">
        <v>353</v>
      </c>
      <c r="F150" s="518" t="s">
        <v>354</v>
      </c>
      <c r="G150" s="519"/>
      <c r="H150" s="232" t="s">
        <v>338</v>
      </c>
      <c r="I150" s="283">
        <v>206.13</v>
      </c>
      <c r="J150" s="366" t="s">
        <v>159</v>
      </c>
      <c r="K150" s="283" t="s">
        <v>159</v>
      </c>
      <c r="L150" s="17">
        <v>212.02</v>
      </c>
    </row>
    <row r="151" spans="1:12">
      <c r="A151" s="10"/>
      <c r="B151" s="10"/>
    </row>
    <row r="152" spans="1:12">
      <c r="A152" s="10"/>
      <c r="B152" s="10"/>
    </row>
    <row r="153" spans="1:12">
      <c r="A153" s="10"/>
      <c r="B153" s="10"/>
    </row>
    <row r="154" spans="1:12">
      <c r="A154" s="10"/>
      <c r="B154" s="10"/>
    </row>
    <row r="155" spans="1:12">
      <c r="A155" s="95"/>
      <c r="B155" s="96"/>
    </row>
    <row r="156" spans="1:12">
      <c r="A156" s="95"/>
      <c r="B156" s="97"/>
      <c r="C156" s="17"/>
      <c r="H156" s="17"/>
      <c r="I156" s="17"/>
      <c r="J156" s="17"/>
    </row>
    <row r="157" spans="1:12">
      <c r="A157" s="95"/>
      <c r="B157" s="97"/>
      <c r="C157" s="17"/>
      <c r="H157" s="17"/>
      <c r="I157" s="17"/>
      <c r="J157" s="17"/>
    </row>
    <row r="158" spans="1:12">
      <c r="A158" s="95"/>
      <c r="B158" s="97"/>
      <c r="C158" s="17"/>
      <c r="H158" s="17"/>
      <c r="I158" s="17"/>
      <c r="J158" s="17"/>
    </row>
    <row r="159" spans="1:12">
      <c r="A159" s="95"/>
      <c r="B159" s="97"/>
      <c r="C159" s="17"/>
      <c r="H159" s="17"/>
      <c r="I159" s="17"/>
      <c r="J159" s="17"/>
    </row>
    <row r="160" spans="1:12">
      <c r="A160" s="95"/>
      <c r="B160" s="97"/>
      <c r="C160" s="17"/>
      <c r="H160" s="17"/>
      <c r="I160" s="17"/>
      <c r="J160" s="17"/>
    </row>
    <row r="161" spans="1:17">
      <c r="A161" s="95"/>
      <c r="B161" s="97"/>
      <c r="C161" s="17"/>
      <c r="H161" s="17"/>
      <c r="I161" s="17"/>
      <c r="J161" s="17"/>
    </row>
    <row r="162" spans="1:17">
      <c r="A162" s="95"/>
      <c r="B162" s="97"/>
      <c r="C162" s="17"/>
      <c r="H162" s="17"/>
      <c r="I162" s="17"/>
      <c r="J162" s="17"/>
    </row>
    <row r="163" spans="1:17">
      <c r="A163" s="10"/>
      <c r="B163" s="98"/>
      <c r="C163" s="17"/>
      <c r="H163" s="17"/>
      <c r="I163" s="17"/>
      <c r="J163" s="17"/>
    </row>
    <row r="164" spans="1:17">
      <c r="A164" s="95"/>
      <c r="B164" s="97"/>
      <c r="C164" s="17"/>
      <c r="H164" s="17"/>
      <c r="I164" s="17"/>
      <c r="J164" s="17"/>
    </row>
    <row r="165" spans="1:17">
      <c r="A165" s="95"/>
      <c r="B165" s="95"/>
      <c r="C165" s="17"/>
      <c r="H165" s="17"/>
      <c r="I165" s="17"/>
      <c r="J165" s="17"/>
    </row>
    <row r="166" spans="1:17">
      <c r="A166" s="95"/>
      <c r="B166" s="95"/>
      <c r="C166" s="17"/>
      <c r="H166" s="17"/>
      <c r="I166" s="17"/>
      <c r="J166" s="17"/>
    </row>
    <row r="167" spans="1:17">
      <c r="A167" s="95"/>
      <c r="B167" s="95"/>
      <c r="C167" s="17"/>
      <c r="H167" s="17"/>
      <c r="I167" s="17"/>
      <c r="J167" s="17"/>
    </row>
    <row r="168" spans="1:17">
      <c r="A168" s="95"/>
      <c r="B168" s="95"/>
      <c r="C168" s="17"/>
      <c r="H168" s="17"/>
      <c r="I168" s="17"/>
      <c r="J168" s="17"/>
    </row>
    <row r="169" spans="1:17">
      <c r="A169" s="95"/>
      <c r="B169" s="95"/>
      <c r="C169" s="17"/>
      <c r="H169" s="17"/>
      <c r="I169" s="17"/>
      <c r="J169" s="17"/>
    </row>
    <row r="170" spans="1:17">
      <c r="A170" s="95"/>
      <c r="B170" s="95"/>
      <c r="C170" s="17"/>
      <c r="H170" s="17"/>
      <c r="I170" s="17"/>
      <c r="J170" s="17"/>
    </row>
    <row r="171" spans="1:17">
      <c r="A171" s="10"/>
      <c r="B171" s="10"/>
      <c r="C171" s="17"/>
      <c r="H171" s="17"/>
      <c r="I171" s="17"/>
      <c r="J171" s="17"/>
    </row>
    <row r="172" spans="1:1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1:1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1:1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1:1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1:1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1:1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1:1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</sheetData>
  <mergeCells count="72">
    <mergeCell ref="I123:J123"/>
    <mergeCell ref="I113:K113"/>
    <mergeCell ref="I114:J114"/>
    <mergeCell ref="I115:J115"/>
    <mergeCell ref="I117:J117"/>
    <mergeCell ref="I118:J118"/>
    <mergeCell ref="I120:J120"/>
    <mergeCell ref="I121:J121"/>
    <mergeCell ref="I122:J122"/>
    <mergeCell ref="I109:J109"/>
    <mergeCell ref="I110:J110"/>
    <mergeCell ref="I111:J111"/>
    <mergeCell ref="I112:J112"/>
    <mergeCell ref="I116:J116"/>
    <mergeCell ref="I106:J107"/>
    <mergeCell ref="I108:J108"/>
    <mergeCell ref="A103:C103"/>
    <mergeCell ref="D105:I105"/>
    <mergeCell ref="H16:I16"/>
    <mergeCell ref="E25:P25"/>
    <mergeCell ref="F86:G88"/>
    <mergeCell ref="E46:K46"/>
    <mergeCell ref="E40:H40"/>
    <mergeCell ref="J40:M44"/>
    <mergeCell ref="H47:J47"/>
    <mergeCell ref="K47:L47"/>
    <mergeCell ref="F35:G35"/>
    <mergeCell ref="M68:P68"/>
    <mergeCell ref="A2:A3"/>
    <mergeCell ref="B2:B3"/>
    <mergeCell ref="P2:P3"/>
    <mergeCell ref="N2:N3"/>
    <mergeCell ref="H9:I9"/>
    <mergeCell ref="D2:D3"/>
    <mergeCell ref="S32:S33"/>
    <mergeCell ref="R31:R32"/>
    <mergeCell ref="E1:O1"/>
    <mergeCell ref="H2:I2"/>
    <mergeCell ref="J2:K2"/>
    <mergeCell ref="L2:M2"/>
    <mergeCell ref="O2:O3"/>
    <mergeCell ref="H12:I12"/>
    <mergeCell ref="M26:O26"/>
    <mergeCell ref="F28:F30"/>
    <mergeCell ref="I26:J26"/>
    <mergeCell ref="K26:L26"/>
    <mergeCell ref="F31:F33"/>
    <mergeCell ref="E21:H22"/>
    <mergeCell ref="F142:G142"/>
    <mergeCell ref="D129:I129"/>
    <mergeCell ref="D130:D131"/>
    <mergeCell ref="E130:E131"/>
    <mergeCell ref="F130:F131"/>
    <mergeCell ref="G130:G131"/>
    <mergeCell ref="H130:I130"/>
    <mergeCell ref="D139:K139"/>
    <mergeCell ref="A1:D1"/>
    <mergeCell ref="D149:D150"/>
    <mergeCell ref="F149:G149"/>
    <mergeCell ref="F150:G150"/>
    <mergeCell ref="D143:D144"/>
    <mergeCell ref="F143:G143"/>
    <mergeCell ref="F144:G144"/>
    <mergeCell ref="D145:D148"/>
    <mergeCell ref="F145:G145"/>
    <mergeCell ref="F146:G146"/>
    <mergeCell ref="F147:G147"/>
    <mergeCell ref="F148:G148"/>
    <mergeCell ref="D132:D134"/>
    <mergeCell ref="F140:G140"/>
    <mergeCell ref="D141:D142"/>
    <mergeCell ref="F141:G141"/>
  </mergeCells>
  <phoneticPr fontId="3" type="noConversion"/>
  <conditionalFormatting sqref="E116">
    <cfRule type="duplicateValues" dxfId="18" priority="5"/>
  </conditionalFormatting>
  <conditionalFormatting sqref="E42:F44 E100:H102 E103:E104 H103:H104 H42:H44">
    <cfRule type="duplicateValues" dxfId="17" priority="94"/>
  </conditionalFormatting>
  <conditionalFormatting sqref="E49:F49">
    <cfRule type="duplicateValues" dxfId="16" priority="13"/>
  </conditionalFormatting>
  <conditionalFormatting sqref="E109:F114">
    <cfRule type="duplicateValues" dxfId="15" priority="7"/>
  </conditionalFormatting>
  <conditionalFormatting sqref="F108">
    <cfRule type="duplicateValues" dxfId="14" priority="1"/>
  </conditionalFormatting>
  <conditionalFormatting sqref="F108:F114">
    <cfRule type="duplicateValues" dxfId="13" priority="6"/>
    <cfRule type="duplicateValues" dxfId="12" priority="8"/>
  </conditionalFormatting>
  <conditionalFormatting sqref="F116:F118">
    <cfRule type="duplicateValues" dxfId="11" priority="2"/>
    <cfRule type="duplicateValues" dxfId="10" priority="3"/>
    <cfRule type="duplicateValues" dxfId="9" priority="4"/>
  </conditionalFormatting>
  <conditionalFormatting sqref="G100:G102">
    <cfRule type="duplicateValues" dxfId="8" priority="93"/>
  </conditionalFormatting>
  <conditionalFormatting sqref="H42:H44 G100:H102 H103:H104">
    <cfRule type="duplicateValues" dxfId="7" priority="98"/>
  </conditionalFormatting>
  <conditionalFormatting sqref="M81">
    <cfRule type="duplicateValues" dxfId="6" priority="10"/>
    <cfRule type="duplicateValues" dxfId="5" priority="11"/>
    <cfRule type="duplicateValues" dxfId="4" priority="12"/>
  </conditionalFormatting>
  <hyperlinks>
    <hyperlink ref="A103" r:id="rId1" xr:uid="{85506409-95BD-4AB8-9383-92C75D513C08}"/>
  </hyperlinks>
  <printOptions horizontalCentered="1" verticalCentered="1"/>
  <pageMargins left="0.25" right="0.25" top="0.75" bottom="0.75" header="0.3" footer="0.3"/>
  <pageSetup paperSize="9" scale="32" orientation="landscape" r:id="rId2"/>
  <rowBreaks count="1" manualBreakCount="1">
    <brk id="106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2260-F646-454E-B1E6-F7CD1A19C0E2}">
  <dimension ref="B1:W342"/>
  <sheetViews>
    <sheetView workbookViewId="0">
      <selection activeCell="O66" sqref="O66"/>
    </sheetView>
  </sheetViews>
  <sheetFormatPr defaultRowHeight="15"/>
  <cols>
    <col min="2" max="2" width="24.5703125" customWidth="1"/>
    <col min="3" max="3" width="16" customWidth="1"/>
    <col min="11" max="11" width="16.85546875" bestFit="1" customWidth="1"/>
    <col min="20" max="20" width="87.5703125" customWidth="1"/>
    <col min="21" max="21" width="16.85546875" customWidth="1"/>
    <col min="22" max="22" width="17.28515625" customWidth="1"/>
  </cols>
  <sheetData>
    <row r="1" spans="2:23" ht="26.25">
      <c r="B1" s="367" t="s">
        <v>355</v>
      </c>
      <c r="C1" s="368" t="s">
        <v>355</v>
      </c>
      <c r="D1" s="368" t="s">
        <v>355</v>
      </c>
      <c r="E1" s="369" t="s">
        <v>355</v>
      </c>
      <c r="F1" s="369" t="s">
        <v>355</v>
      </c>
      <c r="G1" s="369" t="s">
        <v>355</v>
      </c>
      <c r="H1" s="369" t="s">
        <v>355</v>
      </c>
      <c r="I1" s="370" t="s">
        <v>355</v>
      </c>
      <c r="J1" s="369" t="s">
        <v>355</v>
      </c>
      <c r="K1" s="371" t="s">
        <v>355</v>
      </c>
      <c r="L1" s="372"/>
      <c r="M1" s="372"/>
      <c r="R1" s="587" t="s">
        <v>356</v>
      </c>
      <c r="S1" s="588"/>
      <c r="T1" s="588"/>
      <c r="U1" s="588"/>
      <c r="V1" s="588"/>
      <c r="W1" s="411" t="s">
        <v>355</v>
      </c>
    </row>
    <row r="2" spans="2:23" ht="26.25">
      <c r="B2" s="373" t="s">
        <v>355</v>
      </c>
      <c r="C2" s="374" t="s">
        <v>355</v>
      </c>
      <c r="D2" s="374" t="s">
        <v>355</v>
      </c>
      <c r="E2" s="374" t="s">
        <v>355</v>
      </c>
      <c r="F2" s="374" t="s">
        <v>355</v>
      </c>
      <c r="G2" s="374" t="s">
        <v>355</v>
      </c>
      <c r="H2" s="374" t="s">
        <v>355</v>
      </c>
      <c r="I2" s="375" t="s">
        <v>355</v>
      </c>
      <c r="J2" s="374" t="s">
        <v>357</v>
      </c>
      <c r="K2" s="377">
        <v>45292</v>
      </c>
      <c r="L2" s="372"/>
      <c r="M2" s="372"/>
      <c r="R2" s="589" t="s">
        <v>358</v>
      </c>
      <c r="S2" s="590"/>
      <c r="T2" s="590"/>
      <c r="U2" s="590"/>
      <c r="V2" s="590"/>
      <c r="W2" s="411" t="s">
        <v>355</v>
      </c>
    </row>
    <row r="3" spans="2:23">
      <c r="B3" s="378" t="s">
        <v>355</v>
      </c>
      <c r="C3" s="375" t="s">
        <v>355</v>
      </c>
      <c r="D3" s="375" t="s">
        <v>355</v>
      </c>
      <c r="E3" s="375" t="s">
        <v>355</v>
      </c>
      <c r="F3" s="375" t="s">
        <v>355</v>
      </c>
      <c r="G3" s="375" t="s">
        <v>355</v>
      </c>
      <c r="H3" s="375" t="s">
        <v>355</v>
      </c>
      <c r="I3" s="375" t="s">
        <v>355</v>
      </c>
      <c r="J3" s="374" t="s">
        <v>355</v>
      </c>
      <c r="K3" s="376" t="s">
        <v>359</v>
      </c>
      <c r="L3" s="372"/>
      <c r="M3" s="372"/>
      <c r="R3" s="591" t="s">
        <v>360</v>
      </c>
      <c r="S3" s="592"/>
      <c r="T3" s="592"/>
      <c r="U3" s="592"/>
      <c r="V3" s="592"/>
      <c r="W3" s="411" t="s">
        <v>355</v>
      </c>
    </row>
    <row r="4" spans="2:23">
      <c r="B4" s="378" t="s">
        <v>355</v>
      </c>
      <c r="C4" s="375" t="s">
        <v>355</v>
      </c>
      <c r="D4" s="375" t="s">
        <v>355</v>
      </c>
      <c r="E4" s="375" t="s">
        <v>355</v>
      </c>
      <c r="F4" s="375" t="s">
        <v>355</v>
      </c>
      <c r="G4" s="375" t="s">
        <v>355</v>
      </c>
      <c r="H4" s="375" t="s">
        <v>355</v>
      </c>
      <c r="I4" s="375" t="s">
        <v>355</v>
      </c>
      <c r="J4" s="374" t="s">
        <v>355</v>
      </c>
      <c r="K4" s="376" t="s">
        <v>355</v>
      </c>
      <c r="L4" s="372"/>
      <c r="M4" s="372"/>
      <c r="R4" s="412" t="s">
        <v>361</v>
      </c>
      <c r="S4" s="413"/>
      <c r="T4" s="413"/>
      <c r="U4" s="413" t="s">
        <v>355</v>
      </c>
      <c r="V4" s="414" t="s">
        <v>362</v>
      </c>
      <c r="W4" s="413" t="s">
        <v>355</v>
      </c>
    </row>
    <row r="5" spans="2:23">
      <c r="B5" s="570" t="s">
        <v>363</v>
      </c>
      <c r="C5" s="571"/>
      <c r="D5" s="571"/>
      <c r="E5" s="571"/>
      <c r="F5" s="571"/>
      <c r="G5" s="571"/>
      <c r="H5" s="571"/>
      <c r="I5" s="571"/>
      <c r="J5" s="571"/>
      <c r="K5" s="572"/>
      <c r="L5" s="372"/>
      <c r="M5" s="372"/>
      <c r="R5" s="412" t="s">
        <v>355</v>
      </c>
      <c r="S5" s="413" t="s">
        <v>364</v>
      </c>
      <c r="T5" s="413"/>
      <c r="U5" s="413" t="s">
        <v>355</v>
      </c>
      <c r="V5" s="414" t="s">
        <v>359</v>
      </c>
      <c r="W5" s="413" t="s">
        <v>355</v>
      </c>
    </row>
    <row r="6" spans="2:23">
      <c r="B6" s="380" t="s">
        <v>365</v>
      </c>
      <c r="C6" s="381"/>
      <c r="D6" s="382" t="s">
        <v>355</v>
      </c>
      <c r="E6" s="383" t="s">
        <v>355</v>
      </c>
      <c r="F6" s="383" t="s">
        <v>355</v>
      </c>
      <c r="G6" s="383" t="s">
        <v>355</v>
      </c>
      <c r="H6" s="383" t="s">
        <v>355</v>
      </c>
      <c r="I6" s="383" t="s">
        <v>355</v>
      </c>
      <c r="J6" s="374" t="s">
        <v>355</v>
      </c>
      <c r="K6" s="376" t="s">
        <v>366</v>
      </c>
      <c r="L6" s="372"/>
      <c r="M6" s="372"/>
      <c r="R6" s="415" t="s">
        <v>355</v>
      </c>
      <c r="S6" s="416" t="s">
        <v>355</v>
      </c>
      <c r="T6" s="416" t="s">
        <v>355</v>
      </c>
      <c r="U6" s="416" t="s">
        <v>355</v>
      </c>
      <c r="V6" s="417" t="s">
        <v>355</v>
      </c>
      <c r="W6" s="411" t="s">
        <v>355</v>
      </c>
    </row>
    <row r="7" spans="2:23" ht="26.25">
      <c r="B7" s="573" t="s">
        <v>367</v>
      </c>
      <c r="C7" s="574"/>
      <c r="D7" s="574"/>
      <c r="E7" s="574"/>
      <c r="F7" s="574"/>
      <c r="G7" s="574"/>
      <c r="H7" s="574"/>
      <c r="I7" s="574"/>
      <c r="J7" s="374" t="s">
        <v>368</v>
      </c>
      <c r="K7" s="376" t="s">
        <v>369</v>
      </c>
      <c r="L7" s="372"/>
      <c r="M7" s="372"/>
      <c r="R7" s="418" t="s">
        <v>370</v>
      </c>
      <c r="S7" s="419" t="s">
        <v>371</v>
      </c>
      <c r="T7" s="419" t="s">
        <v>372</v>
      </c>
      <c r="U7" s="419" t="s">
        <v>12</v>
      </c>
      <c r="V7" s="419" t="s">
        <v>373</v>
      </c>
      <c r="W7" s="411" t="s">
        <v>355</v>
      </c>
    </row>
    <row r="8" spans="2:23">
      <c r="B8" s="384" t="s">
        <v>355</v>
      </c>
      <c r="C8" s="385" t="s">
        <v>355</v>
      </c>
      <c r="D8" s="385" t="s">
        <v>355</v>
      </c>
      <c r="E8" s="385" t="s">
        <v>355</v>
      </c>
      <c r="F8" s="385" t="s">
        <v>355</v>
      </c>
      <c r="G8" s="385" t="s">
        <v>355</v>
      </c>
      <c r="H8" s="385" t="s">
        <v>355</v>
      </c>
      <c r="I8" s="385" t="s">
        <v>355</v>
      </c>
      <c r="J8" s="374" t="s">
        <v>374</v>
      </c>
      <c r="K8" s="386" t="s">
        <v>355</v>
      </c>
      <c r="L8" s="372"/>
      <c r="M8" s="372"/>
      <c r="R8" s="420" t="s">
        <v>355</v>
      </c>
      <c r="S8" s="374" t="s">
        <v>355</v>
      </c>
      <c r="T8" s="421" t="s">
        <v>355</v>
      </c>
      <c r="U8" s="421" t="s">
        <v>355</v>
      </c>
      <c r="V8" s="376" t="s">
        <v>355</v>
      </c>
      <c r="W8" s="413" t="s">
        <v>355</v>
      </c>
    </row>
    <row r="9" spans="2:23">
      <c r="B9" s="387" t="s">
        <v>375</v>
      </c>
      <c r="C9" s="381" t="s">
        <v>355</v>
      </c>
      <c r="D9" s="381" t="s">
        <v>355</v>
      </c>
      <c r="E9" s="388" t="s">
        <v>355</v>
      </c>
      <c r="F9" s="388" t="s">
        <v>376</v>
      </c>
      <c r="G9" s="575" t="s">
        <v>377</v>
      </c>
      <c r="H9" s="576"/>
      <c r="I9" s="575" t="s">
        <v>378</v>
      </c>
      <c r="J9" s="576"/>
      <c r="K9" s="388" t="s">
        <v>379</v>
      </c>
      <c r="L9" s="372"/>
      <c r="M9" s="372"/>
      <c r="R9" s="422" t="s">
        <v>380</v>
      </c>
      <c r="S9" s="423" t="s">
        <v>355</v>
      </c>
      <c r="T9" s="424" t="s">
        <v>381</v>
      </c>
      <c r="U9" s="424" t="s">
        <v>355</v>
      </c>
      <c r="V9" s="425" t="s">
        <v>355</v>
      </c>
      <c r="W9" s="413" t="s">
        <v>382</v>
      </c>
    </row>
    <row r="10" spans="2:23">
      <c r="B10" s="390" t="s">
        <v>355</v>
      </c>
      <c r="C10" s="391" t="s">
        <v>355</v>
      </c>
      <c r="D10" s="391" t="s">
        <v>355</v>
      </c>
      <c r="E10" s="392" t="s">
        <v>355</v>
      </c>
      <c r="F10" s="392" t="s">
        <v>355</v>
      </c>
      <c r="G10" s="392" t="s">
        <v>383</v>
      </c>
      <c r="H10" s="392" t="s">
        <v>22</v>
      </c>
      <c r="I10" s="392" t="s">
        <v>383</v>
      </c>
      <c r="J10" s="392" t="s">
        <v>22</v>
      </c>
      <c r="K10" s="392" t="s">
        <v>384</v>
      </c>
      <c r="L10" s="372"/>
      <c r="M10" s="372"/>
      <c r="R10" s="426" t="s">
        <v>385</v>
      </c>
      <c r="S10" s="363" t="s">
        <v>386</v>
      </c>
      <c r="T10" s="427" t="s">
        <v>387</v>
      </c>
      <c r="U10" s="363" t="s">
        <v>27</v>
      </c>
      <c r="V10" s="429">
        <v>1586.5651</v>
      </c>
      <c r="W10" s="430">
        <v>1586.56</v>
      </c>
    </row>
    <row r="11" spans="2:23">
      <c r="B11" s="393" t="s">
        <v>388</v>
      </c>
      <c r="C11" s="577" t="s">
        <v>389</v>
      </c>
      <c r="D11" s="577"/>
      <c r="E11" s="578"/>
      <c r="F11" s="394">
        <v>1</v>
      </c>
      <c r="G11" s="393">
        <v>0.12</v>
      </c>
      <c r="H11" s="395">
        <v>0.88</v>
      </c>
      <c r="I11" s="396">
        <v>149.78919999999999</v>
      </c>
      <c r="J11" s="396">
        <v>56.471200000000003</v>
      </c>
      <c r="K11" s="396">
        <v>67.669399999999996</v>
      </c>
      <c r="L11" s="372"/>
      <c r="M11" s="372"/>
      <c r="R11" s="431">
        <v>2</v>
      </c>
      <c r="S11" s="432" t="s">
        <v>355</v>
      </c>
      <c r="T11" s="432" t="s">
        <v>390</v>
      </c>
      <c r="U11" s="432" t="s">
        <v>355</v>
      </c>
      <c r="V11" s="433" t="s">
        <v>355</v>
      </c>
      <c r="W11" s="413" t="s">
        <v>355</v>
      </c>
    </row>
    <row r="12" spans="2:23">
      <c r="B12" s="393" t="s">
        <v>355</v>
      </c>
      <c r="C12" s="577" t="s">
        <v>355</v>
      </c>
      <c r="D12" s="577"/>
      <c r="E12" s="578"/>
      <c r="F12" s="394" t="s">
        <v>355</v>
      </c>
      <c r="G12" s="393" t="s">
        <v>355</v>
      </c>
      <c r="H12" s="395" t="s">
        <v>355</v>
      </c>
      <c r="I12" s="396" t="s">
        <v>355</v>
      </c>
      <c r="J12" s="396" t="s">
        <v>355</v>
      </c>
      <c r="K12" s="396" t="s">
        <v>391</v>
      </c>
      <c r="L12" s="372"/>
      <c r="M12" s="372"/>
      <c r="R12" s="426" t="s">
        <v>392</v>
      </c>
      <c r="S12" s="363" t="s">
        <v>288</v>
      </c>
      <c r="T12" s="427" t="s">
        <v>289</v>
      </c>
      <c r="U12" s="363" t="s">
        <v>27</v>
      </c>
      <c r="V12" s="429">
        <v>3040.0556999999999</v>
      </c>
      <c r="W12" s="430">
        <v>3040.05</v>
      </c>
    </row>
    <row r="13" spans="2:23">
      <c r="B13" s="393" t="s">
        <v>355</v>
      </c>
      <c r="C13" s="577" t="s">
        <v>355</v>
      </c>
      <c r="D13" s="577"/>
      <c r="E13" s="578"/>
      <c r="F13" s="394" t="s">
        <v>355</v>
      </c>
      <c r="G13" s="393" t="s">
        <v>355</v>
      </c>
      <c r="H13" s="395" t="s">
        <v>355</v>
      </c>
      <c r="I13" s="396" t="s">
        <v>355</v>
      </c>
      <c r="J13" s="396" t="s">
        <v>355</v>
      </c>
      <c r="K13" s="396" t="s">
        <v>391</v>
      </c>
      <c r="L13" s="372"/>
      <c r="M13" s="372"/>
      <c r="R13" s="426" t="s">
        <v>393</v>
      </c>
      <c r="S13" s="363" t="s">
        <v>290</v>
      </c>
      <c r="T13" s="427" t="s">
        <v>394</v>
      </c>
      <c r="U13" s="363" t="s">
        <v>27</v>
      </c>
      <c r="V13" s="428">
        <v>254.66990000000001</v>
      </c>
      <c r="W13" s="413">
        <v>254.66</v>
      </c>
    </row>
    <row r="14" spans="2:23">
      <c r="B14" s="393" t="s">
        <v>355</v>
      </c>
      <c r="C14" s="397" t="s">
        <v>355</v>
      </c>
      <c r="D14" s="397" t="s">
        <v>355</v>
      </c>
      <c r="E14" s="397" t="s">
        <v>355</v>
      </c>
      <c r="F14" s="393" t="s">
        <v>355</v>
      </c>
      <c r="G14" s="393" t="s">
        <v>355</v>
      </c>
      <c r="H14" s="395" t="s">
        <v>355</v>
      </c>
      <c r="I14" s="396" t="s">
        <v>355</v>
      </c>
      <c r="J14" s="396" t="s">
        <v>355</v>
      </c>
      <c r="K14" s="396" t="s">
        <v>391</v>
      </c>
      <c r="L14" s="372"/>
      <c r="M14" s="372"/>
      <c r="R14" s="426" t="s">
        <v>395</v>
      </c>
      <c r="S14" s="363" t="s">
        <v>292</v>
      </c>
      <c r="T14" s="427" t="s">
        <v>396</v>
      </c>
      <c r="U14" s="363" t="s">
        <v>27</v>
      </c>
      <c r="V14" s="428">
        <v>27.735399999999998</v>
      </c>
      <c r="W14" s="413">
        <v>27.73</v>
      </c>
    </row>
    <row r="15" spans="2:23">
      <c r="B15" s="393" t="s">
        <v>355</v>
      </c>
      <c r="C15" s="577" t="s">
        <v>355</v>
      </c>
      <c r="D15" s="577"/>
      <c r="E15" s="578"/>
      <c r="F15" s="394" t="s">
        <v>355</v>
      </c>
      <c r="G15" s="393" t="s">
        <v>355</v>
      </c>
      <c r="H15" s="395" t="s">
        <v>397</v>
      </c>
      <c r="I15" s="396" t="s">
        <v>355</v>
      </c>
      <c r="J15" s="396" t="s">
        <v>355</v>
      </c>
      <c r="K15" s="396" t="s">
        <v>397</v>
      </c>
      <c r="L15" s="372"/>
      <c r="M15" s="372"/>
      <c r="R15" s="426" t="s">
        <v>398</v>
      </c>
      <c r="S15" s="363" t="s">
        <v>399</v>
      </c>
      <c r="T15" s="363" t="s">
        <v>400</v>
      </c>
      <c r="U15" s="363" t="s">
        <v>27</v>
      </c>
      <c r="V15" s="428">
        <v>317.04149999999998</v>
      </c>
      <c r="W15" s="413">
        <v>317.04000000000002</v>
      </c>
    </row>
    <row r="16" spans="2:23">
      <c r="B16" s="393" t="s">
        <v>355</v>
      </c>
      <c r="C16" s="577" t="s">
        <v>355</v>
      </c>
      <c r="D16" s="577"/>
      <c r="E16" s="578"/>
      <c r="F16" s="394" t="s">
        <v>355</v>
      </c>
      <c r="G16" s="393" t="s">
        <v>355</v>
      </c>
      <c r="H16" s="395" t="s">
        <v>397</v>
      </c>
      <c r="I16" s="396" t="s">
        <v>355</v>
      </c>
      <c r="J16" s="396" t="s">
        <v>355</v>
      </c>
      <c r="K16" s="396" t="s">
        <v>397</v>
      </c>
      <c r="L16" s="372"/>
      <c r="M16" s="372"/>
      <c r="R16" s="426" t="s">
        <v>401</v>
      </c>
      <c r="S16" s="363" t="s">
        <v>402</v>
      </c>
      <c r="T16" s="363" t="s">
        <v>403</v>
      </c>
      <c r="U16" s="363" t="s">
        <v>27</v>
      </c>
      <c r="V16" s="428">
        <v>431.95310000000001</v>
      </c>
      <c r="W16" s="413">
        <v>431.95</v>
      </c>
    </row>
    <row r="17" spans="2:23">
      <c r="B17" s="393" t="s">
        <v>355</v>
      </c>
      <c r="C17" s="577" t="s">
        <v>355</v>
      </c>
      <c r="D17" s="577"/>
      <c r="E17" s="578"/>
      <c r="F17" s="394" t="s">
        <v>355</v>
      </c>
      <c r="G17" s="393" t="s">
        <v>355</v>
      </c>
      <c r="H17" s="395" t="s">
        <v>397</v>
      </c>
      <c r="I17" s="396" t="s">
        <v>355</v>
      </c>
      <c r="J17" s="396" t="s">
        <v>355</v>
      </c>
      <c r="K17" s="396" t="s">
        <v>397</v>
      </c>
      <c r="L17" s="372"/>
      <c r="M17" s="372"/>
      <c r="R17" s="426" t="s">
        <v>404</v>
      </c>
      <c r="S17" s="363" t="s">
        <v>295</v>
      </c>
      <c r="T17" s="427" t="s">
        <v>405</v>
      </c>
      <c r="U17" s="363" t="s">
        <v>27</v>
      </c>
      <c r="V17" s="428">
        <v>514.23710000000005</v>
      </c>
      <c r="W17" s="413">
        <v>514.23</v>
      </c>
    </row>
    <row r="18" spans="2:23">
      <c r="B18" s="393" t="s">
        <v>355</v>
      </c>
      <c r="C18" s="577" t="s">
        <v>355</v>
      </c>
      <c r="D18" s="577"/>
      <c r="E18" s="578"/>
      <c r="F18" s="394" t="s">
        <v>355</v>
      </c>
      <c r="G18" s="393" t="s">
        <v>355</v>
      </c>
      <c r="H18" s="395" t="s">
        <v>397</v>
      </c>
      <c r="I18" s="396" t="s">
        <v>355</v>
      </c>
      <c r="J18" s="396" t="s">
        <v>355</v>
      </c>
      <c r="K18" s="396" t="s">
        <v>397</v>
      </c>
      <c r="L18" s="372"/>
      <c r="M18" s="372"/>
      <c r="R18" s="426" t="s">
        <v>406</v>
      </c>
      <c r="S18" s="363" t="s">
        <v>407</v>
      </c>
      <c r="T18" s="363" t="s">
        <v>408</v>
      </c>
      <c r="U18" s="363" t="s">
        <v>27</v>
      </c>
      <c r="V18" s="428">
        <v>85.508200000000002</v>
      </c>
      <c r="W18" s="413">
        <v>85.5</v>
      </c>
    </row>
    <row r="19" spans="2:23">
      <c r="B19" s="393" t="s">
        <v>355</v>
      </c>
      <c r="C19" s="577" t="s">
        <v>355</v>
      </c>
      <c r="D19" s="577"/>
      <c r="E19" s="578"/>
      <c r="F19" s="394" t="s">
        <v>355</v>
      </c>
      <c r="G19" s="393" t="s">
        <v>355</v>
      </c>
      <c r="H19" s="395" t="s">
        <v>397</v>
      </c>
      <c r="I19" s="396" t="s">
        <v>355</v>
      </c>
      <c r="J19" s="396" t="s">
        <v>355</v>
      </c>
      <c r="K19" s="396" t="s">
        <v>397</v>
      </c>
      <c r="L19" s="372"/>
      <c r="M19" s="372"/>
      <c r="R19" s="426" t="s">
        <v>409</v>
      </c>
      <c r="S19" s="363" t="s">
        <v>300</v>
      </c>
      <c r="T19" s="427" t="s">
        <v>410</v>
      </c>
      <c r="U19" s="363" t="s">
        <v>27</v>
      </c>
      <c r="V19" s="429">
        <v>1730.0631000000001</v>
      </c>
      <c r="W19" s="430">
        <v>1730.06</v>
      </c>
    </row>
    <row r="20" spans="2:23">
      <c r="B20" s="398" t="s">
        <v>355</v>
      </c>
      <c r="C20" s="577" t="s">
        <v>355</v>
      </c>
      <c r="D20" s="577"/>
      <c r="E20" s="578"/>
      <c r="F20" s="399" t="s">
        <v>355</v>
      </c>
      <c r="G20" s="398" t="s">
        <v>355</v>
      </c>
      <c r="H20" s="395" t="s">
        <v>397</v>
      </c>
      <c r="I20" s="396" t="s">
        <v>355</v>
      </c>
      <c r="J20" s="396" t="s">
        <v>355</v>
      </c>
      <c r="K20" s="400" t="s">
        <v>397</v>
      </c>
      <c r="L20" s="372"/>
      <c r="M20" s="372"/>
      <c r="R20" s="431">
        <v>3</v>
      </c>
      <c r="S20" s="432" t="s">
        <v>355</v>
      </c>
      <c r="T20" s="432" t="s">
        <v>411</v>
      </c>
      <c r="U20" s="432" t="s">
        <v>355</v>
      </c>
      <c r="V20" s="433" t="s">
        <v>355</v>
      </c>
      <c r="W20" s="413" t="s">
        <v>355</v>
      </c>
    </row>
    <row r="21" spans="2:23">
      <c r="B21" s="390" t="s">
        <v>412</v>
      </c>
      <c r="C21" s="389" t="s">
        <v>355</v>
      </c>
      <c r="D21" s="389" t="s">
        <v>355</v>
      </c>
      <c r="E21" s="389" t="s">
        <v>355</v>
      </c>
      <c r="F21" s="391" t="s">
        <v>355</v>
      </c>
      <c r="G21" s="391" t="s">
        <v>355</v>
      </c>
      <c r="H21" s="389" t="s">
        <v>355</v>
      </c>
      <c r="I21" s="389" t="s">
        <v>355</v>
      </c>
      <c r="J21" s="401" t="s">
        <v>355</v>
      </c>
      <c r="K21" s="392">
        <v>67.669399999999996</v>
      </c>
      <c r="L21" s="372"/>
      <c r="M21" s="372"/>
      <c r="R21" s="426" t="s">
        <v>413</v>
      </c>
      <c r="S21" s="363" t="s">
        <v>414</v>
      </c>
      <c r="T21" s="363" t="s">
        <v>367</v>
      </c>
      <c r="U21" s="363" t="s">
        <v>369</v>
      </c>
      <c r="V21" s="428">
        <v>37.29</v>
      </c>
      <c r="W21" s="413">
        <v>37.29</v>
      </c>
    </row>
    <row r="22" spans="2:23">
      <c r="B22" s="387" t="s">
        <v>415</v>
      </c>
      <c r="C22" s="381" t="s">
        <v>355</v>
      </c>
      <c r="D22" s="381" t="s">
        <v>355</v>
      </c>
      <c r="E22" s="381" t="s">
        <v>355</v>
      </c>
      <c r="F22" s="381" t="s">
        <v>355</v>
      </c>
      <c r="G22" s="381" t="s">
        <v>355</v>
      </c>
      <c r="H22" s="388" t="s">
        <v>355</v>
      </c>
      <c r="I22" s="388" t="s">
        <v>376</v>
      </c>
      <c r="J22" s="388" t="s">
        <v>416</v>
      </c>
      <c r="K22" s="388" t="s">
        <v>417</v>
      </c>
      <c r="L22" s="372"/>
      <c r="M22" s="372"/>
      <c r="R22" s="426" t="s">
        <v>418</v>
      </c>
      <c r="S22" s="363" t="s">
        <v>419</v>
      </c>
      <c r="T22" s="363" t="s">
        <v>420</v>
      </c>
      <c r="U22" s="363" t="s">
        <v>369</v>
      </c>
      <c r="V22" s="428">
        <v>2.27</v>
      </c>
      <c r="W22" s="413">
        <v>2.27</v>
      </c>
    </row>
    <row r="23" spans="2:23">
      <c r="B23" s="390" t="s">
        <v>355</v>
      </c>
      <c r="C23" s="391" t="s">
        <v>355</v>
      </c>
      <c r="D23" s="391" t="s">
        <v>355</v>
      </c>
      <c r="E23" s="391" t="s">
        <v>355</v>
      </c>
      <c r="F23" s="391" t="s">
        <v>355</v>
      </c>
      <c r="G23" s="391" t="s">
        <v>355</v>
      </c>
      <c r="H23" s="392" t="s">
        <v>355</v>
      </c>
      <c r="I23" s="392" t="s">
        <v>355</v>
      </c>
      <c r="J23" s="392" t="s">
        <v>421</v>
      </c>
      <c r="K23" s="392" t="s">
        <v>422</v>
      </c>
      <c r="L23" s="372"/>
      <c r="M23" s="372"/>
      <c r="R23" s="426" t="s">
        <v>423</v>
      </c>
      <c r="S23" s="363" t="s">
        <v>424</v>
      </c>
      <c r="T23" s="363" t="s">
        <v>425</v>
      </c>
      <c r="U23" s="363" t="s">
        <v>426</v>
      </c>
      <c r="V23" s="428">
        <v>20.16</v>
      </c>
      <c r="W23" s="413">
        <v>20.16</v>
      </c>
    </row>
    <row r="24" spans="2:23">
      <c r="B24" s="393" t="s">
        <v>427</v>
      </c>
      <c r="C24" s="579" t="s">
        <v>428</v>
      </c>
      <c r="D24" s="579"/>
      <c r="E24" s="579"/>
      <c r="F24" s="579"/>
      <c r="G24" s="579"/>
      <c r="H24" s="580"/>
      <c r="I24" s="396">
        <v>10</v>
      </c>
      <c r="J24" s="396">
        <v>19.831900000000001</v>
      </c>
      <c r="K24" s="396">
        <v>198.31899999999999</v>
      </c>
      <c r="L24" s="372"/>
      <c r="M24" s="372"/>
      <c r="R24" s="426" t="s">
        <v>429</v>
      </c>
      <c r="S24" s="363" t="s">
        <v>430</v>
      </c>
      <c r="T24" s="363" t="s">
        <v>431</v>
      </c>
      <c r="U24" s="363" t="s">
        <v>432</v>
      </c>
      <c r="V24" s="428">
        <v>1.59</v>
      </c>
      <c r="W24" s="413">
        <v>1.59</v>
      </c>
    </row>
    <row r="25" spans="2:23">
      <c r="B25" s="393" t="s">
        <v>355</v>
      </c>
      <c r="C25" s="577" t="s">
        <v>355</v>
      </c>
      <c r="D25" s="577"/>
      <c r="E25" s="577"/>
      <c r="F25" s="577"/>
      <c r="G25" s="577"/>
      <c r="H25" s="578"/>
      <c r="I25" s="396" t="s">
        <v>355</v>
      </c>
      <c r="J25" s="396" t="s">
        <v>355</v>
      </c>
      <c r="K25" s="396" t="s">
        <v>397</v>
      </c>
      <c r="L25" s="372"/>
      <c r="M25" s="372"/>
      <c r="R25" s="587" t="s">
        <v>355</v>
      </c>
      <c r="S25" s="588"/>
      <c r="T25" s="588"/>
      <c r="U25" s="588"/>
      <c r="V25" s="588"/>
      <c r="W25" s="413" t="s">
        <v>355</v>
      </c>
    </row>
    <row r="26" spans="2:23">
      <c r="B26" s="393" t="s">
        <v>355</v>
      </c>
      <c r="C26" s="577" t="s">
        <v>355</v>
      </c>
      <c r="D26" s="577"/>
      <c r="E26" s="577"/>
      <c r="F26" s="577"/>
      <c r="G26" s="577"/>
      <c r="H26" s="578"/>
      <c r="I26" s="396" t="s">
        <v>355</v>
      </c>
      <c r="J26" s="396" t="s">
        <v>355</v>
      </c>
      <c r="K26" s="396" t="s">
        <v>397</v>
      </c>
      <c r="L26" s="372"/>
      <c r="M26" s="372"/>
      <c r="R26" s="413" t="s">
        <v>355</v>
      </c>
      <c r="S26" s="434" t="s">
        <v>433</v>
      </c>
      <c r="T26" s="435"/>
      <c r="U26" s="413" t="s">
        <v>355</v>
      </c>
      <c r="V26" s="413" t="s">
        <v>355</v>
      </c>
      <c r="W26" s="413" t="s">
        <v>355</v>
      </c>
    </row>
    <row r="27" spans="2:23">
      <c r="B27" s="393" t="s">
        <v>355</v>
      </c>
      <c r="C27" s="577" t="s">
        <v>355</v>
      </c>
      <c r="D27" s="577"/>
      <c r="E27" s="577"/>
      <c r="F27" s="577"/>
      <c r="G27" s="577"/>
      <c r="H27" s="578"/>
      <c r="I27" s="396" t="s">
        <v>355</v>
      </c>
      <c r="J27" s="396" t="s">
        <v>355</v>
      </c>
      <c r="K27" s="396" t="s">
        <v>397</v>
      </c>
      <c r="L27" s="372"/>
      <c r="M27" s="372"/>
    </row>
    <row r="28" spans="2:23">
      <c r="B28" s="393" t="s">
        <v>355</v>
      </c>
      <c r="C28" s="577" t="s">
        <v>355</v>
      </c>
      <c r="D28" s="577"/>
      <c r="E28" s="577"/>
      <c r="F28" s="577"/>
      <c r="G28" s="577"/>
      <c r="H28" s="578"/>
      <c r="I28" s="396" t="s">
        <v>355</v>
      </c>
      <c r="J28" s="396" t="s">
        <v>355</v>
      </c>
      <c r="K28" s="396" t="s">
        <v>397</v>
      </c>
      <c r="L28" s="372"/>
      <c r="M28" s="372"/>
    </row>
    <row r="29" spans="2:23">
      <c r="B29" s="393" t="s">
        <v>355</v>
      </c>
      <c r="C29" s="577" t="s">
        <v>355</v>
      </c>
      <c r="D29" s="577"/>
      <c r="E29" s="577"/>
      <c r="F29" s="577"/>
      <c r="G29" s="577"/>
      <c r="H29" s="578"/>
      <c r="I29" s="396" t="s">
        <v>355</v>
      </c>
      <c r="J29" s="396" t="s">
        <v>355</v>
      </c>
      <c r="K29" s="396" t="s">
        <v>397</v>
      </c>
      <c r="L29" s="372"/>
      <c r="M29" s="372"/>
    </row>
    <row r="30" spans="2:23">
      <c r="B30" s="398" t="s">
        <v>355</v>
      </c>
      <c r="C30" s="577" t="s">
        <v>355</v>
      </c>
      <c r="D30" s="577"/>
      <c r="E30" s="577"/>
      <c r="F30" s="577"/>
      <c r="G30" s="577"/>
      <c r="H30" s="578"/>
      <c r="I30" s="400" t="s">
        <v>355</v>
      </c>
      <c r="J30" s="396" t="s">
        <v>355</v>
      </c>
      <c r="K30" s="396" t="s">
        <v>397</v>
      </c>
      <c r="L30" s="372"/>
      <c r="M30" s="372"/>
    </row>
    <row r="31" spans="2:23">
      <c r="B31" s="390" t="s">
        <v>434</v>
      </c>
      <c r="C31" s="389" t="s">
        <v>355</v>
      </c>
      <c r="D31" s="389" t="s">
        <v>355</v>
      </c>
      <c r="E31" s="389" t="s">
        <v>355</v>
      </c>
      <c r="F31" s="389" t="s">
        <v>355</v>
      </c>
      <c r="G31" s="389" t="s">
        <v>355</v>
      </c>
      <c r="H31" s="389" t="s">
        <v>355</v>
      </c>
      <c r="I31" s="391" t="s">
        <v>355</v>
      </c>
      <c r="J31" s="401" t="s">
        <v>355</v>
      </c>
      <c r="K31" s="401">
        <v>198.31899999999999</v>
      </c>
      <c r="L31" s="372"/>
      <c r="M31" s="372"/>
    </row>
    <row r="32" spans="2:23">
      <c r="B32" s="402" t="s">
        <v>435</v>
      </c>
      <c r="C32" s="381"/>
      <c r="D32" s="399" t="s">
        <v>355</v>
      </c>
      <c r="E32" s="399">
        <v>25</v>
      </c>
      <c r="F32" s="400" t="s">
        <v>369</v>
      </c>
      <c r="G32" s="402" t="s">
        <v>436</v>
      </c>
      <c r="H32" s="381"/>
      <c r="I32" s="391" t="s">
        <v>355</v>
      </c>
      <c r="J32" s="392" t="s">
        <v>355</v>
      </c>
      <c r="K32" s="392">
        <v>265.98840000000001</v>
      </c>
      <c r="L32" s="372"/>
      <c r="M32" s="372"/>
    </row>
    <row r="33" spans="2:13">
      <c r="B33" s="402" t="s">
        <v>437</v>
      </c>
      <c r="C33" s="381"/>
      <c r="D33" s="391" t="s">
        <v>355</v>
      </c>
      <c r="E33" s="391" t="s">
        <v>355</v>
      </c>
      <c r="F33" s="391" t="s">
        <v>355</v>
      </c>
      <c r="G33" s="391" t="s">
        <v>355</v>
      </c>
      <c r="H33" s="391" t="s">
        <v>355</v>
      </c>
      <c r="I33" s="391" t="s">
        <v>355</v>
      </c>
      <c r="J33" s="392" t="s">
        <v>355</v>
      </c>
      <c r="K33" s="392">
        <v>10.6395</v>
      </c>
      <c r="L33" s="372"/>
      <c r="M33" s="372"/>
    </row>
    <row r="34" spans="2:13">
      <c r="B34" s="390" t="s">
        <v>355</v>
      </c>
      <c r="C34" s="391" t="s">
        <v>355</v>
      </c>
      <c r="D34" s="391" t="s">
        <v>355</v>
      </c>
      <c r="E34" s="403" t="s">
        <v>355</v>
      </c>
      <c r="F34" s="403" t="s">
        <v>355</v>
      </c>
      <c r="G34" s="391" t="s">
        <v>355</v>
      </c>
      <c r="H34" s="391" t="s">
        <v>355</v>
      </c>
      <c r="I34" s="391" t="s">
        <v>355</v>
      </c>
      <c r="J34" s="399" t="s">
        <v>355</v>
      </c>
      <c r="K34" s="392" t="s">
        <v>355</v>
      </c>
      <c r="L34" s="372"/>
      <c r="M34" s="372"/>
    </row>
    <row r="35" spans="2:13">
      <c r="B35" s="387" t="s">
        <v>438</v>
      </c>
      <c r="C35" s="381" t="s">
        <v>355</v>
      </c>
      <c r="D35" s="381" t="s">
        <v>355</v>
      </c>
      <c r="E35" s="381" t="s">
        <v>355</v>
      </c>
      <c r="F35" s="381" t="s">
        <v>355</v>
      </c>
      <c r="G35" s="388" t="s">
        <v>355</v>
      </c>
      <c r="H35" s="388" t="s">
        <v>12</v>
      </c>
      <c r="I35" s="388" t="s">
        <v>439</v>
      </c>
      <c r="J35" s="388" t="s">
        <v>440</v>
      </c>
      <c r="K35" s="388" t="s">
        <v>417</v>
      </c>
      <c r="L35" s="372"/>
      <c r="M35" s="372"/>
    </row>
    <row r="36" spans="2:13">
      <c r="B36" s="390" t="s">
        <v>355</v>
      </c>
      <c r="C36" s="391" t="s">
        <v>355</v>
      </c>
      <c r="D36" s="391" t="s">
        <v>355</v>
      </c>
      <c r="E36" s="391" t="s">
        <v>355</v>
      </c>
      <c r="F36" s="391" t="s">
        <v>355</v>
      </c>
      <c r="G36" s="392" t="s">
        <v>355</v>
      </c>
      <c r="H36" s="392" t="s">
        <v>355</v>
      </c>
      <c r="I36" s="392" t="s">
        <v>355</v>
      </c>
      <c r="J36" s="392" t="s">
        <v>156</v>
      </c>
      <c r="K36" s="392" t="s">
        <v>441</v>
      </c>
      <c r="L36" s="372"/>
      <c r="M36" s="372"/>
    </row>
    <row r="37" spans="2:13">
      <c r="B37" s="393" t="s">
        <v>442</v>
      </c>
      <c r="C37" s="579" t="s">
        <v>443</v>
      </c>
      <c r="D37" s="579"/>
      <c r="E37" s="579"/>
      <c r="F37" s="579"/>
      <c r="G37" s="580"/>
      <c r="H37" s="396" t="s">
        <v>369</v>
      </c>
      <c r="I37" s="396">
        <v>5</v>
      </c>
      <c r="J37" s="396">
        <v>1.2992999999999999</v>
      </c>
      <c r="K37" s="396">
        <v>6.4965000000000002</v>
      </c>
      <c r="L37" s="372"/>
      <c r="M37" s="372"/>
    </row>
    <row r="38" spans="2:13">
      <c r="B38" s="393" t="s">
        <v>444</v>
      </c>
      <c r="C38" s="394" t="s">
        <v>445</v>
      </c>
      <c r="D38" s="394" t="s">
        <v>355</v>
      </c>
      <c r="E38" s="394" t="s">
        <v>355</v>
      </c>
      <c r="F38" s="394" t="s">
        <v>355</v>
      </c>
      <c r="G38" s="396" t="s">
        <v>355</v>
      </c>
      <c r="H38" s="396" t="s">
        <v>446</v>
      </c>
      <c r="I38" s="396">
        <v>1.031E-2</v>
      </c>
      <c r="J38" s="396">
        <v>13.4658</v>
      </c>
      <c r="K38" s="396">
        <v>0.13880000000000001</v>
      </c>
      <c r="L38" s="372"/>
      <c r="M38" s="372"/>
    </row>
    <row r="39" spans="2:13">
      <c r="B39" s="393" t="s">
        <v>447</v>
      </c>
      <c r="C39" s="394" t="s">
        <v>448</v>
      </c>
      <c r="D39" s="394" t="s">
        <v>355</v>
      </c>
      <c r="E39" s="397" t="s">
        <v>355</v>
      </c>
      <c r="F39" s="394" t="s">
        <v>355</v>
      </c>
      <c r="G39" s="394" t="s">
        <v>355</v>
      </c>
      <c r="H39" s="395" t="s">
        <v>449</v>
      </c>
      <c r="I39" s="396">
        <v>0.42</v>
      </c>
      <c r="J39" s="396">
        <v>21.423200000000001</v>
      </c>
      <c r="K39" s="396">
        <v>8.9977</v>
      </c>
      <c r="L39" s="372"/>
      <c r="M39" s="372"/>
    </row>
    <row r="40" spans="2:13">
      <c r="B40" s="393" t="s">
        <v>450</v>
      </c>
      <c r="C40" s="394" t="s">
        <v>451</v>
      </c>
      <c r="D40" s="394" t="s">
        <v>355</v>
      </c>
      <c r="E40" s="394" t="s">
        <v>355</v>
      </c>
      <c r="F40" s="394" t="s">
        <v>355</v>
      </c>
      <c r="G40" s="394" t="s">
        <v>355</v>
      </c>
      <c r="H40" s="395" t="s">
        <v>449</v>
      </c>
      <c r="I40" s="396">
        <v>0.02</v>
      </c>
      <c r="J40" s="396">
        <v>60.893300000000004</v>
      </c>
      <c r="K40" s="396">
        <v>1.2179</v>
      </c>
      <c r="L40" s="372"/>
      <c r="M40" s="372"/>
    </row>
    <row r="41" spans="2:13">
      <c r="B41" s="393" t="s">
        <v>355</v>
      </c>
      <c r="C41" s="577" t="s">
        <v>355</v>
      </c>
      <c r="D41" s="577"/>
      <c r="E41" s="577"/>
      <c r="F41" s="577"/>
      <c r="G41" s="578"/>
      <c r="H41" s="396" t="s">
        <v>355</v>
      </c>
      <c r="I41" s="396" t="s">
        <v>355</v>
      </c>
      <c r="J41" s="396" t="s">
        <v>355</v>
      </c>
      <c r="K41" s="396" t="s">
        <v>355</v>
      </c>
      <c r="L41" s="372"/>
      <c r="M41" s="372"/>
    </row>
    <row r="42" spans="2:13">
      <c r="B42" s="393" t="s">
        <v>355</v>
      </c>
      <c r="C42" s="394" t="s">
        <v>355</v>
      </c>
      <c r="D42" s="394" t="s">
        <v>355</v>
      </c>
      <c r="E42" s="394" t="s">
        <v>355</v>
      </c>
      <c r="F42" s="394" t="s">
        <v>355</v>
      </c>
      <c r="G42" s="394" t="s">
        <v>355</v>
      </c>
      <c r="H42" s="395" t="s">
        <v>355</v>
      </c>
      <c r="I42" s="396" t="s">
        <v>355</v>
      </c>
      <c r="J42" s="396" t="s">
        <v>355</v>
      </c>
      <c r="K42" s="396" t="s">
        <v>355</v>
      </c>
      <c r="L42" s="372"/>
      <c r="M42" s="372"/>
    </row>
    <row r="43" spans="2:13">
      <c r="B43" s="393" t="s">
        <v>355</v>
      </c>
      <c r="C43" s="577" t="s">
        <v>355</v>
      </c>
      <c r="D43" s="577"/>
      <c r="E43" s="577"/>
      <c r="F43" s="577"/>
      <c r="G43" s="578"/>
      <c r="H43" s="396" t="s">
        <v>355</v>
      </c>
      <c r="I43" s="396" t="s">
        <v>355</v>
      </c>
      <c r="J43" s="396" t="s">
        <v>355</v>
      </c>
      <c r="K43" s="396" t="s">
        <v>355</v>
      </c>
      <c r="L43" s="372"/>
      <c r="M43" s="372"/>
    </row>
    <row r="44" spans="2:13">
      <c r="B44" s="393" t="s">
        <v>355</v>
      </c>
      <c r="C44" s="577" t="s">
        <v>355</v>
      </c>
      <c r="D44" s="577"/>
      <c r="E44" s="577"/>
      <c r="F44" s="577"/>
      <c r="G44" s="578"/>
      <c r="H44" s="396" t="s">
        <v>355</v>
      </c>
      <c r="I44" s="396" t="s">
        <v>355</v>
      </c>
      <c r="J44" s="396" t="s">
        <v>355</v>
      </c>
      <c r="K44" s="396" t="s">
        <v>355</v>
      </c>
      <c r="L44" s="372"/>
      <c r="M44" s="372"/>
    </row>
    <row r="45" spans="2:13">
      <c r="B45" s="393" t="s">
        <v>355</v>
      </c>
      <c r="C45" s="394" t="s">
        <v>355</v>
      </c>
      <c r="D45" s="394" t="s">
        <v>355</v>
      </c>
      <c r="E45" s="394" t="s">
        <v>355</v>
      </c>
      <c r="F45" s="394" t="s">
        <v>355</v>
      </c>
      <c r="G45" s="396" t="s">
        <v>355</v>
      </c>
      <c r="H45" s="396" t="s">
        <v>355</v>
      </c>
      <c r="I45" s="396" t="s">
        <v>355</v>
      </c>
      <c r="J45" s="396" t="s">
        <v>355</v>
      </c>
      <c r="K45" s="396" t="s">
        <v>355</v>
      </c>
      <c r="L45" s="372"/>
      <c r="M45" s="372"/>
    </row>
    <row r="46" spans="2:13">
      <c r="B46" s="393" t="s">
        <v>355</v>
      </c>
      <c r="C46" s="394" t="s">
        <v>355</v>
      </c>
      <c r="D46" s="394" t="s">
        <v>355</v>
      </c>
      <c r="E46" s="394" t="s">
        <v>355</v>
      </c>
      <c r="F46" s="394" t="s">
        <v>355</v>
      </c>
      <c r="G46" s="396" t="s">
        <v>355</v>
      </c>
      <c r="H46" s="396" t="s">
        <v>355</v>
      </c>
      <c r="I46" s="396" t="s">
        <v>355</v>
      </c>
      <c r="J46" s="396" t="s">
        <v>355</v>
      </c>
      <c r="K46" s="396" t="s">
        <v>355</v>
      </c>
      <c r="L46" s="372"/>
      <c r="M46" s="372"/>
    </row>
    <row r="47" spans="2:13">
      <c r="B47" s="393" t="s">
        <v>355</v>
      </c>
      <c r="C47" s="577" t="s">
        <v>355</v>
      </c>
      <c r="D47" s="577"/>
      <c r="E47" s="577"/>
      <c r="F47" s="577"/>
      <c r="G47" s="578"/>
      <c r="H47" s="396" t="s">
        <v>355</v>
      </c>
      <c r="I47" s="396" t="s">
        <v>355</v>
      </c>
      <c r="J47" s="396" t="s">
        <v>355</v>
      </c>
      <c r="K47" s="396" t="s">
        <v>355</v>
      </c>
      <c r="L47" s="372"/>
      <c r="M47" s="372"/>
    </row>
    <row r="48" spans="2:13">
      <c r="B48" s="393" t="s">
        <v>355</v>
      </c>
      <c r="C48" s="577" t="s">
        <v>355</v>
      </c>
      <c r="D48" s="577"/>
      <c r="E48" s="577"/>
      <c r="F48" s="577"/>
      <c r="G48" s="578"/>
      <c r="H48" s="396" t="s">
        <v>355</v>
      </c>
      <c r="I48" s="396" t="s">
        <v>355</v>
      </c>
      <c r="J48" s="396" t="s">
        <v>355</v>
      </c>
      <c r="K48" s="396" t="s">
        <v>355</v>
      </c>
      <c r="L48" s="372"/>
      <c r="M48" s="372"/>
    </row>
    <row r="49" spans="2:13">
      <c r="B49" s="393" t="s">
        <v>355</v>
      </c>
      <c r="C49" s="577" t="s">
        <v>355</v>
      </c>
      <c r="D49" s="577"/>
      <c r="E49" s="577"/>
      <c r="F49" s="577"/>
      <c r="G49" s="578"/>
      <c r="H49" s="396" t="s">
        <v>355</v>
      </c>
      <c r="I49" s="396" t="s">
        <v>355</v>
      </c>
      <c r="J49" s="396" t="s">
        <v>355</v>
      </c>
      <c r="K49" s="396" t="s">
        <v>397</v>
      </c>
      <c r="L49" s="372"/>
      <c r="M49" s="372"/>
    </row>
    <row r="50" spans="2:13">
      <c r="B50" s="393" t="s">
        <v>355</v>
      </c>
      <c r="C50" s="577" t="s">
        <v>355</v>
      </c>
      <c r="D50" s="577"/>
      <c r="E50" s="577"/>
      <c r="F50" s="577"/>
      <c r="G50" s="578"/>
      <c r="H50" s="396" t="s">
        <v>355</v>
      </c>
      <c r="I50" s="396" t="s">
        <v>355</v>
      </c>
      <c r="J50" s="396" t="s">
        <v>355</v>
      </c>
      <c r="K50" s="396" t="s">
        <v>355</v>
      </c>
      <c r="L50" s="372"/>
      <c r="M50" s="372"/>
    </row>
    <row r="51" spans="2:13">
      <c r="B51" s="393" t="s">
        <v>355</v>
      </c>
      <c r="C51" s="577" t="s">
        <v>355</v>
      </c>
      <c r="D51" s="577"/>
      <c r="E51" s="577"/>
      <c r="F51" s="577"/>
      <c r="G51" s="578"/>
      <c r="H51" s="396" t="s">
        <v>355</v>
      </c>
      <c r="I51" s="396" t="s">
        <v>355</v>
      </c>
      <c r="J51" s="396" t="s">
        <v>355</v>
      </c>
      <c r="K51" s="396" t="s">
        <v>397</v>
      </c>
      <c r="L51" s="372"/>
      <c r="M51" s="372"/>
    </row>
    <row r="52" spans="2:13">
      <c r="B52" s="393" t="s">
        <v>355</v>
      </c>
      <c r="C52" s="577" t="s">
        <v>355</v>
      </c>
      <c r="D52" s="577"/>
      <c r="E52" s="577"/>
      <c r="F52" s="577"/>
      <c r="G52" s="578"/>
      <c r="H52" s="396" t="s">
        <v>355</v>
      </c>
      <c r="I52" s="396" t="s">
        <v>355</v>
      </c>
      <c r="J52" s="396" t="s">
        <v>355</v>
      </c>
      <c r="K52" s="396" t="s">
        <v>397</v>
      </c>
      <c r="L52" s="372"/>
      <c r="M52" s="372"/>
    </row>
    <row r="53" spans="2:13">
      <c r="B53" s="393" t="s">
        <v>355</v>
      </c>
      <c r="C53" s="577" t="s">
        <v>355</v>
      </c>
      <c r="D53" s="577"/>
      <c r="E53" s="577"/>
      <c r="F53" s="577"/>
      <c r="G53" s="578"/>
      <c r="H53" s="396" t="s">
        <v>355</v>
      </c>
      <c r="I53" s="396" t="s">
        <v>355</v>
      </c>
      <c r="J53" s="396" t="s">
        <v>355</v>
      </c>
      <c r="K53" s="396" t="s">
        <v>397</v>
      </c>
      <c r="L53" s="372"/>
      <c r="M53" s="372"/>
    </row>
    <row r="54" spans="2:13">
      <c r="B54" s="402" t="s">
        <v>452</v>
      </c>
      <c r="C54" s="389" t="s">
        <v>355</v>
      </c>
      <c r="D54" s="389" t="s">
        <v>355</v>
      </c>
      <c r="E54" s="389" t="s">
        <v>355</v>
      </c>
      <c r="F54" s="389" t="s">
        <v>355</v>
      </c>
      <c r="G54" s="389" t="s">
        <v>355</v>
      </c>
      <c r="H54" s="389" t="s">
        <v>355</v>
      </c>
      <c r="I54" s="389" t="s">
        <v>355</v>
      </c>
      <c r="J54" s="401" t="s">
        <v>355</v>
      </c>
      <c r="K54" s="401">
        <v>16.850899999999999</v>
      </c>
      <c r="L54" s="372"/>
      <c r="M54" s="372"/>
    </row>
    <row r="55" spans="2:13">
      <c r="B55" s="387" t="s">
        <v>453</v>
      </c>
      <c r="C55" s="381" t="s">
        <v>355</v>
      </c>
      <c r="D55" s="381" t="s">
        <v>355</v>
      </c>
      <c r="E55" s="381" t="s">
        <v>355</v>
      </c>
      <c r="F55" s="381" t="s">
        <v>355</v>
      </c>
      <c r="G55" s="381" t="s">
        <v>355</v>
      </c>
      <c r="H55" s="388" t="s">
        <v>355</v>
      </c>
      <c r="I55" s="388" t="s">
        <v>439</v>
      </c>
      <c r="J55" s="388" t="s">
        <v>440</v>
      </c>
      <c r="K55" s="388" t="s">
        <v>417</v>
      </c>
      <c r="L55" s="372"/>
      <c r="M55" s="372"/>
    </row>
    <row r="56" spans="2:13">
      <c r="B56" s="390" t="s">
        <v>355</v>
      </c>
      <c r="C56" s="391" t="s">
        <v>355</v>
      </c>
      <c r="D56" s="391" t="s">
        <v>355</v>
      </c>
      <c r="E56" s="391" t="s">
        <v>355</v>
      </c>
      <c r="F56" s="391" t="s">
        <v>355</v>
      </c>
      <c r="G56" s="391" t="s">
        <v>355</v>
      </c>
      <c r="H56" s="392" t="s">
        <v>355</v>
      </c>
      <c r="I56" s="392" t="s">
        <v>355</v>
      </c>
      <c r="J56" s="392" t="s">
        <v>156</v>
      </c>
      <c r="K56" s="392" t="s">
        <v>441</v>
      </c>
      <c r="L56" s="372"/>
      <c r="M56" s="372"/>
    </row>
    <row r="57" spans="2:13">
      <c r="B57" s="393" t="s">
        <v>355</v>
      </c>
      <c r="C57" s="579" t="s">
        <v>355</v>
      </c>
      <c r="D57" s="579"/>
      <c r="E57" s="579"/>
      <c r="F57" s="579"/>
      <c r="G57" s="580"/>
      <c r="H57" s="396" t="s">
        <v>355</v>
      </c>
      <c r="I57" s="394" t="s">
        <v>355</v>
      </c>
      <c r="J57" s="393" t="s">
        <v>355</v>
      </c>
      <c r="K57" s="395" t="s">
        <v>397</v>
      </c>
      <c r="L57" s="372"/>
      <c r="M57" s="372"/>
    </row>
    <row r="58" spans="2:13">
      <c r="B58" s="393" t="s">
        <v>355</v>
      </c>
      <c r="C58" s="394" t="s">
        <v>355</v>
      </c>
      <c r="D58" s="394" t="s">
        <v>355</v>
      </c>
      <c r="E58" s="394" t="s">
        <v>355</v>
      </c>
      <c r="F58" s="394" t="s">
        <v>355</v>
      </c>
      <c r="G58" s="396" t="s">
        <v>355</v>
      </c>
      <c r="H58" s="396" t="s">
        <v>355</v>
      </c>
      <c r="I58" s="394" t="s">
        <v>355</v>
      </c>
      <c r="J58" s="393" t="s">
        <v>355</v>
      </c>
      <c r="K58" s="395" t="s">
        <v>397</v>
      </c>
      <c r="L58" s="372"/>
      <c r="M58" s="372"/>
    </row>
    <row r="59" spans="2:13">
      <c r="B59" s="393" t="s">
        <v>355</v>
      </c>
      <c r="C59" s="394" t="s">
        <v>355</v>
      </c>
      <c r="D59" s="394" t="s">
        <v>355</v>
      </c>
      <c r="E59" s="397" t="s">
        <v>355</v>
      </c>
      <c r="F59" s="394" t="s">
        <v>355</v>
      </c>
      <c r="G59" s="396" t="s">
        <v>355</v>
      </c>
      <c r="H59" s="396" t="s">
        <v>355</v>
      </c>
      <c r="I59" s="394" t="s">
        <v>355</v>
      </c>
      <c r="J59" s="393" t="s">
        <v>355</v>
      </c>
      <c r="K59" s="395" t="s">
        <v>397</v>
      </c>
      <c r="L59" s="372"/>
      <c r="M59" s="372"/>
    </row>
    <row r="60" spans="2:13">
      <c r="B60" s="393" t="s">
        <v>355</v>
      </c>
      <c r="C60" s="394" t="s">
        <v>355</v>
      </c>
      <c r="D60" s="394" t="s">
        <v>355</v>
      </c>
      <c r="E60" s="394" t="s">
        <v>355</v>
      </c>
      <c r="F60" s="394" t="s">
        <v>355</v>
      </c>
      <c r="G60" s="396" t="s">
        <v>355</v>
      </c>
      <c r="H60" s="396" t="s">
        <v>355</v>
      </c>
      <c r="I60" s="394" t="s">
        <v>355</v>
      </c>
      <c r="J60" s="393" t="s">
        <v>355</v>
      </c>
      <c r="K60" s="395" t="s">
        <v>397</v>
      </c>
      <c r="L60" s="372"/>
      <c r="M60" s="372"/>
    </row>
    <row r="61" spans="2:13">
      <c r="B61" s="393" t="s">
        <v>355</v>
      </c>
      <c r="C61" s="394" t="s">
        <v>355</v>
      </c>
      <c r="D61" s="394" t="s">
        <v>355</v>
      </c>
      <c r="E61" s="394" t="s">
        <v>355</v>
      </c>
      <c r="F61" s="394" t="s">
        <v>355</v>
      </c>
      <c r="G61" s="396" t="s">
        <v>355</v>
      </c>
      <c r="H61" s="396" t="s">
        <v>355</v>
      </c>
      <c r="I61" s="394" t="s">
        <v>355</v>
      </c>
      <c r="J61" s="395" t="s">
        <v>355</v>
      </c>
      <c r="K61" s="396" t="s">
        <v>397</v>
      </c>
      <c r="L61" s="372"/>
      <c r="M61" s="372"/>
    </row>
    <row r="62" spans="2:13">
      <c r="B62" s="393" t="s">
        <v>355</v>
      </c>
      <c r="C62" s="394" t="s">
        <v>355</v>
      </c>
      <c r="D62" s="394" t="s">
        <v>355</v>
      </c>
      <c r="E62" s="394" t="s">
        <v>355</v>
      </c>
      <c r="F62" s="394" t="s">
        <v>355</v>
      </c>
      <c r="G62" s="396" t="s">
        <v>355</v>
      </c>
      <c r="H62" s="396" t="s">
        <v>355</v>
      </c>
      <c r="I62" s="394" t="s">
        <v>355</v>
      </c>
      <c r="J62" s="395" t="s">
        <v>355</v>
      </c>
      <c r="K62" s="396" t="s">
        <v>397</v>
      </c>
      <c r="L62" s="372"/>
      <c r="M62" s="372"/>
    </row>
    <row r="63" spans="2:13">
      <c r="B63" s="393" t="s">
        <v>355</v>
      </c>
      <c r="C63" s="394" t="s">
        <v>355</v>
      </c>
      <c r="D63" s="394" t="s">
        <v>355</v>
      </c>
      <c r="E63" s="394" t="s">
        <v>355</v>
      </c>
      <c r="F63" s="394" t="s">
        <v>355</v>
      </c>
      <c r="G63" s="396" t="s">
        <v>355</v>
      </c>
      <c r="H63" s="396" t="s">
        <v>355</v>
      </c>
      <c r="I63" s="394" t="s">
        <v>355</v>
      </c>
      <c r="J63" s="395" t="s">
        <v>355</v>
      </c>
      <c r="K63" s="396" t="s">
        <v>397</v>
      </c>
      <c r="L63" s="372"/>
      <c r="M63" s="372"/>
    </row>
    <row r="64" spans="2:13">
      <c r="B64" s="393" t="s">
        <v>355</v>
      </c>
      <c r="C64" s="577" t="s">
        <v>355</v>
      </c>
      <c r="D64" s="577"/>
      <c r="E64" s="577"/>
      <c r="F64" s="577"/>
      <c r="G64" s="578"/>
      <c r="H64" s="396" t="s">
        <v>355</v>
      </c>
      <c r="I64" s="394" t="s">
        <v>355</v>
      </c>
      <c r="J64" s="395" t="s">
        <v>355</v>
      </c>
      <c r="K64" s="396" t="s">
        <v>397</v>
      </c>
      <c r="L64" s="372"/>
      <c r="M64" s="372"/>
    </row>
    <row r="65" spans="2:13">
      <c r="B65" s="393" t="s">
        <v>355</v>
      </c>
      <c r="C65" s="577" t="s">
        <v>355</v>
      </c>
      <c r="D65" s="577"/>
      <c r="E65" s="577"/>
      <c r="F65" s="577"/>
      <c r="G65" s="578"/>
      <c r="H65" s="396" t="s">
        <v>355</v>
      </c>
      <c r="I65" s="394" t="s">
        <v>355</v>
      </c>
      <c r="J65" s="395" t="s">
        <v>355</v>
      </c>
      <c r="K65" s="396" t="s">
        <v>397</v>
      </c>
      <c r="L65" s="372"/>
      <c r="M65" s="372"/>
    </row>
    <row r="66" spans="2:13">
      <c r="B66" s="393" t="s">
        <v>355</v>
      </c>
      <c r="C66" s="577" t="s">
        <v>355</v>
      </c>
      <c r="D66" s="577"/>
      <c r="E66" s="577"/>
      <c r="F66" s="577"/>
      <c r="G66" s="578"/>
      <c r="H66" s="396" t="s">
        <v>355</v>
      </c>
      <c r="I66" s="394" t="s">
        <v>355</v>
      </c>
      <c r="J66" s="395" t="s">
        <v>355</v>
      </c>
      <c r="K66" s="396" t="s">
        <v>397</v>
      </c>
      <c r="L66" s="372"/>
      <c r="M66" s="372"/>
    </row>
    <row r="67" spans="2:13">
      <c r="B67" s="402" t="s">
        <v>454</v>
      </c>
      <c r="C67" s="389" t="s">
        <v>355</v>
      </c>
      <c r="D67" s="389" t="s">
        <v>355</v>
      </c>
      <c r="E67" s="389" t="s">
        <v>355</v>
      </c>
      <c r="F67" s="389" t="s">
        <v>355</v>
      </c>
      <c r="G67" s="389" t="s">
        <v>355</v>
      </c>
      <c r="H67" s="389" t="s">
        <v>355</v>
      </c>
      <c r="I67" s="389" t="s">
        <v>355</v>
      </c>
      <c r="J67" s="401" t="s">
        <v>355</v>
      </c>
      <c r="K67" s="401" t="s">
        <v>391</v>
      </c>
      <c r="L67" s="372"/>
      <c r="M67" s="372"/>
    </row>
    <row r="68" spans="2:13">
      <c r="B68" s="380" t="s">
        <v>455</v>
      </c>
      <c r="C68" s="381"/>
      <c r="D68" s="387" t="s">
        <v>439</v>
      </c>
      <c r="E68" s="584" t="s">
        <v>456</v>
      </c>
      <c r="F68" s="575"/>
      <c r="G68" s="581"/>
      <c r="H68" s="575" t="s">
        <v>457</v>
      </c>
      <c r="I68" s="575"/>
      <c r="J68" s="581"/>
      <c r="K68" s="388" t="s">
        <v>417</v>
      </c>
      <c r="L68" s="372"/>
      <c r="M68" s="372"/>
    </row>
    <row r="69" spans="2:13">
      <c r="B69" s="390" t="s">
        <v>355</v>
      </c>
      <c r="C69" s="391" t="s">
        <v>355</v>
      </c>
      <c r="D69" s="390" t="s">
        <v>355</v>
      </c>
      <c r="E69" s="404" t="s">
        <v>458</v>
      </c>
      <c r="F69" s="392" t="s">
        <v>459</v>
      </c>
      <c r="G69" s="392" t="s">
        <v>460</v>
      </c>
      <c r="H69" s="392" t="s">
        <v>458</v>
      </c>
      <c r="I69" s="392" t="s">
        <v>459</v>
      </c>
      <c r="J69" s="392" t="s">
        <v>460</v>
      </c>
      <c r="K69" s="392" t="s">
        <v>441</v>
      </c>
      <c r="L69" s="372"/>
      <c r="M69" s="372"/>
    </row>
    <row r="70" spans="2:13">
      <c r="B70" s="436" t="s">
        <v>442</v>
      </c>
      <c r="C70" s="437" t="s">
        <v>443</v>
      </c>
      <c r="D70" s="393">
        <v>2.3000000000000001E-4</v>
      </c>
      <c r="E70" s="395" t="s">
        <v>355</v>
      </c>
      <c r="F70" s="396" t="s">
        <v>355</v>
      </c>
      <c r="G70" s="396">
        <v>80</v>
      </c>
      <c r="H70" s="396" t="s">
        <v>355</v>
      </c>
      <c r="I70" s="396" t="s">
        <v>355</v>
      </c>
      <c r="J70" s="396">
        <v>1.19</v>
      </c>
      <c r="K70" s="396">
        <v>2.1899999999999999E-2</v>
      </c>
      <c r="L70" s="372"/>
      <c r="M70" s="372"/>
    </row>
    <row r="71" spans="2:13" ht="100.5">
      <c r="B71" s="436" t="s">
        <v>444</v>
      </c>
      <c r="C71" s="438" t="s">
        <v>445</v>
      </c>
      <c r="D71" s="393">
        <v>1.0000000000000001E-5</v>
      </c>
      <c r="E71" s="395" t="s">
        <v>355</v>
      </c>
      <c r="F71" s="396" t="s">
        <v>355</v>
      </c>
      <c r="G71" s="396">
        <v>80</v>
      </c>
      <c r="H71" s="396" t="s">
        <v>355</v>
      </c>
      <c r="I71" s="396" t="s">
        <v>355</v>
      </c>
      <c r="J71" s="396">
        <v>1.19</v>
      </c>
      <c r="K71" s="396">
        <v>1E-3</v>
      </c>
      <c r="L71" s="372"/>
      <c r="M71" s="372"/>
    </row>
    <row r="72" spans="2:13">
      <c r="B72" s="436" t="s">
        <v>447</v>
      </c>
      <c r="C72" s="437" t="s">
        <v>448</v>
      </c>
      <c r="D72" s="393">
        <v>7.26E-3</v>
      </c>
      <c r="E72" s="395" t="s">
        <v>355</v>
      </c>
      <c r="F72" s="396" t="s">
        <v>355</v>
      </c>
      <c r="G72" s="396">
        <v>80</v>
      </c>
      <c r="H72" s="396" t="s">
        <v>355</v>
      </c>
      <c r="I72" s="396" t="s">
        <v>355</v>
      </c>
      <c r="J72" s="396">
        <v>1.19</v>
      </c>
      <c r="K72" s="396">
        <v>0.69120000000000004</v>
      </c>
      <c r="L72" s="372"/>
      <c r="M72" s="372"/>
    </row>
    <row r="73" spans="2:13">
      <c r="B73" s="436" t="s">
        <v>450</v>
      </c>
      <c r="C73" s="437" t="s">
        <v>451</v>
      </c>
      <c r="D73" s="393">
        <v>9.8999999999999999E-4</v>
      </c>
      <c r="E73" s="395" t="s">
        <v>355</v>
      </c>
      <c r="F73" s="396" t="s">
        <v>355</v>
      </c>
      <c r="G73" s="396">
        <v>80</v>
      </c>
      <c r="H73" s="396" t="s">
        <v>355</v>
      </c>
      <c r="I73" s="396" t="s">
        <v>355</v>
      </c>
      <c r="J73" s="396">
        <v>1.19</v>
      </c>
      <c r="K73" s="396">
        <v>9.4200000000000006E-2</v>
      </c>
      <c r="L73" s="372"/>
      <c r="M73" s="372"/>
    </row>
    <row r="74" spans="2:13">
      <c r="B74" s="393" t="s">
        <v>355</v>
      </c>
      <c r="C74" s="394" t="s">
        <v>355</v>
      </c>
      <c r="D74" s="393" t="s">
        <v>355</v>
      </c>
      <c r="E74" s="395" t="s">
        <v>355</v>
      </c>
      <c r="F74" s="396" t="s">
        <v>355</v>
      </c>
      <c r="G74" s="396" t="s">
        <v>355</v>
      </c>
      <c r="H74" s="396" t="s">
        <v>355</v>
      </c>
      <c r="I74" s="396" t="s">
        <v>355</v>
      </c>
      <c r="J74" s="396" t="s">
        <v>355</v>
      </c>
      <c r="K74" s="396" t="s">
        <v>355</v>
      </c>
      <c r="L74" s="372"/>
      <c r="M74" s="372"/>
    </row>
    <row r="75" spans="2:13">
      <c r="B75" s="393" t="s">
        <v>355</v>
      </c>
      <c r="C75" s="394" t="s">
        <v>355</v>
      </c>
      <c r="D75" s="393" t="s">
        <v>355</v>
      </c>
      <c r="E75" s="395" t="s">
        <v>355</v>
      </c>
      <c r="F75" s="396" t="s">
        <v>355</v>
      </c>
      <c r="G75" s="396" t="s">
        <v>355</v>
      </c>
      <c r="H75" s="396" t="s">
        <v>355</v>
      </c>
      <c r="I75" s="396" t="s">
        <v>355</v>
      </c>
      <c r="J75" s="396" t="s">
        <v>355</v>
      </c>
      <c r="K75" s="396" t="s">
        <v>355</v>
      </c>
      <c r="L75" s="372"/>
      <c r="M75" s="372"/>
    </row>
    <row r="76" spans="2:13">
      <c r="B76" s="393" t="s">
        <v>355</v>
      </c>
      <c r="C76" s="394" t="s">
        <v>355</v>
      </c>
      <c r="D76" s="393" t="s">
        <v>355</v>
      </c>
      <c r="E76" s="395" t="s">
        <v>355</v>
      </c>
      <c r="F76" s="396" t="s">
        <v>355</v>
      </c>
      <c r="G76" s="396" t="s">
        <v>355</v>
      </c>
      <c r="H76" s="396" t="s">
        <v>355</v>
      </c>
      <c r="I76" s="396" t="s">
        <v>355</v>
      </c>
      <c r="J76" s="396" t="s">
        <v>355</v>
      </c>
      <c r="K76" s="396" t="s">
        <v>355</v>
      </c>
      <c r="L76" s="372"/>
      <c r="M76" s="372"/>
    </row>
    <row r="77" spans="2:13">
      <c r="B77" s="393" t="s">
        <v>355</v>
      </c>
      <c r="C77" s="394" t="s">
        <v>355</v>
      </c>
      <c r="D77" s="393" t="s">
        <v>355</v>
      </c>
      <c r="E77" s="395" t="s">
        <v>355</v>
      </c>
      <c r="F77" s="396" t="s">
        <v>355</v>
      </c>
      <c r="G77" s="396" t="s">
        <v>355</v>
      </c>
      <c r="H77" s="396" t="s">
        <v>355</v>
      </c>
      <c r="I77" s="396" t="s">
        <v>355</v>
      </c>
      <c r="J77" s="396" t="s">
        <v>355</v>
      </c>
      <c r="K77" s="396" t="s">
        <v>355</v>
      </c>
      <c r="L77" s="372"/>
      <c r="M77" s="372"/>
    </row>
    <row r="78" spans="2:13">
      <c r="B78" s="393" t="s">
        <v>355</v>
      </c>
      <c r="C78" s="394" t="s">
        <v>355</v>
      </c>
      <c r="D78" s="393" t="s">
        <v>355</v>
      </c>
      <c r="E78" s="395" t="s">
        <v>355</v>
      </c>
      <c r="F78" s="396" t="s">
        <v>355</v>
      </c>
      <c r="G78" s="396" t="s">
        <v>355</v>
      </c>
      <c r="H78" s="396" t="s">
        <v>355</v>
      </c>
      <c r="I78" s="396" t="s">
        <v>355</v>
      </c>
      <c r="J78" s="396" t="s">
        <v>355</v>
      </c>
      <c r="K78" s="396" t="s">
        <v>355</v>
      </c>
      <c r="L78" s="372"/>
      <c r="M78" s="372"/>
    </row>
    <row r="79" spans="2:13">
      <c r="B79" s="393" t="s">
        <v>355</v>
      </c>
      <c r="C79" s="394" t="s">
        <v>355</v>
      </c>
      <c r="D79" s="393" t="s">
        <v>355</v>
      </c>
      <c r="E79" s="405" t="s">
        <v>355</v>
      </c>
      <c r="F79" s="400" t="s">
        <v>355</v>
      </c>
      <c r="G79" s="400" t="s">
        <v>355</v>
      </c>
      <c r="H79" s="400" t="s">
        <v>355</v>
      </c>
      <c r="I79" s="400" t="s">
        <v>355</v>
      </c>
      <c r="J79" s="400" t="s">
        <v>355</v>
      </c>
      <c r="K79" s="400" t="s">
        <v>355</v>
      </c>
      <c r="L79" s="372"/>
      <c r="M79" s="372"/>
    </row>
    <row r="80" spans="2:13">
      <c r="B80" s="402" t="s">
        <v>461</v>
      </c>
      <c r="C80" s="389" t="s">
        <v>355</v>
      </c>
      <c r="D80" s="389" t="s">
        <v>355</v>
      </c>
      <c r="E80" s="391" t="s">
        <v>355</v>
      </c>
      <c r="F80" s="391" t="s">
        <v>355</v>
      </c>
      <c r="G80" s="391" t="s">
        <v>355</v>
      </c>
      <c r="H80" s="391" t="s">
        <v>355</v>
      </c>
      <c r="I80" s="391" t="s">
        <v>355</v>
      </c>
      <c r="J80" s="400" t="s">
        <v>355</v>
      </c>
      <c r="K80" s="392">
        <v>0.80830000000000002</v>
      </c>
      <c r="L80" s="372"/>
      <c r="M80" s="372"/>
    </row>
    <row r="81" spans="2:13">
      <c r="B81" s="390" t="s">
        <v>355</v>
      </c>
      <c r="C81" s="391" t="s">
        <v>355</v>
      </c>
      <c r="D81" s="391" t="s">
        <v>355</v>
      </c>
      <c r="E81" s="403" t="s">
        <v>355</v>
      </c>
      <c r="F81" s="403" t="s">
        <v>355</v>
      </c>
      <c r="G81" s="391" t="s">
        <v>355</v>
      </c>
      <c r="H81" s="391" t="s">
        <v>355</v>
      </c>
      <c r="I81" s="391" t="s">
        <v>355</v>
      </c>
      <c r="J81" s="391" t="s">
        <v>355</v>
      </c>
      <c r="K81" s="392" t="s">
        <v>355</v>
      </c>
      <c r="L81" s="372"/>
      <c r="M81" s="372"/>
    </row>
    <row r="82" spans="2:13">
      <c r="B82" s="379" t="s">
        <v>462</v>
      </c>
      <c r="C82" s="406"/>
      <c r="D82" s="407" t="s">
        <v>355</v>
      </c>
      <c r="E82" s="407" t="s">
        <v>355</v>
      </c>
      <c r="F82" s="407" t="s">
        <v>355</v>
      </c>
      <c r="G82" s="407" t="s">
        <v>355</v>
      </c>
      <c r="H82" s="407" t="s">
        <v>355</v>
      </c>
      <c r="I82" s="407" t="s">
        <v>355</v>
      </c>
      <c r="J82" s="408" t="s">
        <v>355</v>
      </c>
      <c r="K82" s="409">
        <v>28.2987</v>
      </c>
      <c r="L82" s="372"/>
      <c r="M82" s="439">
        <v>28.3</v>
      </c>
    </row>
    <row r="83" spans="2:13">
      <c r="B83" s="390" t="s">
        <v>463</v>
      </c>
      <c r="C83" s="391" t="s">
        <v>355</v>
      </c>
      <c r="D83" s="391" t="s">
        <v>355</v>
      </c>
      <c r="E83" s="391" t="s">
        <v>355</v>
      </c>
      <c r="F83" s="391" t="s">
        <v>355</v>
      </c>
      <c r="G83" s="391" t="s">
        <v>355</v>
      </c>
      <c r="H83" s="391" t="s">
        <v>355</v>
      </c>
      <c r="I83" s="391" t="s">
        <v>355</v>
      </c>
      <c r="J83" s="410">
        <v>0.31769999999999998</v>
      </c>
      <c r="K83" s="392">
        <v>8.9905000000000008</v>
      </c>
      <c r="L83" s="372"/>
      <c r="M83" s="372">
        <v>8.99</v>
      </c>
    </row>
    <row r="84" spans="2:13">
      <c r="B84" s="379" t="s">
        <v>464</v>
      </c>
      <c r="C84" s="406"/>
      <c r="D84" s="407" t="s">
        <v>355</v>
      </c>
      <c r="E84" s="407" t="s">
        <v>355</v>
      </c>
      <c r="F84" s="407" t="s">
        <v>355</v>
      </c>
      <c r="G84" s="407" t="s">
        <v>355</v>
      </c>
      <c r="H84" s="407" t="s">
        <v>355</v>
      </c>
      <c r="I84" s="407" t="s">
        <v>355</v>
      </c>
      <c r="J84" s="408" t="s">
        <v>355</v>
      </c>
      <c r="K84" s="409">
        <v>37.29</v>
      </c>
      <c r="L84" s="372"/>
      <c r="M84" s="372">
        <v>37.29</v>
      </c>
    </row>
    <row r="85" spans="2:13"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</row>
    <row r="86" spans="2:13"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</row>
    <row r="87" spans="2:13" ht="26.25">
      <c r="B87" s="367" t="s">
        <v>355</v>
      </c>
      <c r="C87" s="368" t="s">
        <v>355</v>
      </c>
      <c r="D87" s="368" t="s">
        <v>355</v>
      </c>
      <c r="E87" s="369" t="s">
        <v>355</v>
      </c>
      <c r="F87" s="369" t="s">
        <v>355</v>
      </c>
      <c r="G87" s="369" t="s">
        <v>355</v>
      </c>
      <c r="H87" s="369" t="s">
        <v>355</v>
      </c>
      <c r="I87" s="370" t="s">
        <v>355</v>
      </c>
      <c r="J87" s="369" t="s">
        <v>355</v>
      </c>
      <c r="K87" s="371" t="s">
        <v>355</v>
      </c>
      <c r="L87" s="372"/>
      <c r="M87" s="372"/>
    </row>
    <row r="88" spans="2:13" ht="26.25">
      <c r="B88" s="373" t="s">
        <v>355</v>
      </c>
      <c r="C88" s="374" t="s">
        <v>355</v>
      </c>
      <c r="D88" s="374" t="s">
        <v>355</v>
      </c>
      <c r="E88" s="374" t="s">
        <v>355</v>
      </c>
      <c r="F88" s="374" t="s">
        <v>355</v>
      </c>
      <c r="G88" s="374" t="s">
        <v>355</v>
      </c>
      <c r="H88" s="374" t="s">
        <v>355</v>
      </c>
      <c r="I88" s="375" t="s">
        <v>355</v>
      </c>
      <c r="J88" s="374" t="s">
        <v>357</v>
      </c>
      <c r="K88" s="377">
        <v>45292</v>
      </c>
      <c r="L88" s="372"/>
      <c r="M88" s="372"/>
    </row>
    <row r="89" spans="2:13">
      <c r="B89" s="378" t="s">
        <v>355</v>
      </c>
      <c r="C89" s="375" t="s">
        <v>355</v>
      </c>
      <c r="D89" s="375" t="s">
        <v>355</v>
      </c>
      <c r="E89" s="375" t="s">
        <v>355</v>
      </c>
      <c r="F89" s="375" t="s">
        <v>355</v>
      </c>
      <c r="G89" s="375" t="s">
        <v>355</v>
      </c>
      <c r="H89" s="375" t="s">
        <v>355</v>
      </c>
      <c r="I89" s="375" t="s">
        <v>355</v>
      </c>
      <c r="J89" s="374" t="s">
        <v>355</v>
      </c>
      <c r="K89" s="376" t="s">
        <v>359</v>
      </c>
      <c r="L89" s="372"/>
      <c r="M89" s="372"/>
    </row>
    <row r="90" spans="2:13">
      <c r="B90" s="378" t="s">
        <v>355</v>
      </c>
      <c r="C90" s="375" t="s">
        <v>355</v>
      </c>
      <c r="D90" s="375" t="s">
        <v>355</v>
      </c>
      <c r="E90" s="375" t="s">
        <v>355</v>
      </c>
      <c r="F90" s="375" t="s">
        <v>355</v>
      </c>
      <c r="G90" s="375" t="s">
        <v>355</v>
      </c>
      <c r="H90" s="375" t="s">
        <v>355</v>
      </c>
      <c r="I90" s="375" t="s">
        <v>355</v>
      </c>
      <c r="J90" s="374" t="s">
        <v>355</v>
      </c>
      <c r="K90" s="376" t="s">
        <v>355</v>
      </c>
      <c r="L90" s="372"/>
      <c r="M90" s="372"/>
    </row>
    <row r="91" spans="2:13">
      <c r="B91" s="570" t="s">
        <v>363</v>
      </c>
      <c r="C91" s="571"/>
      <c r="D91" s="571"/>
      <c r="E91" s="571"/>
      <c r="F91" s="571"/>
      <c r="G91" s="571"/>
      <c r="H91" s="571"/>
      <c r="I91" s="571"/>
      <c r="J91" s="571"/>
      <c r="K91" s="572"/>
      <c r="L91" s="372"/>
      <c r="M91" s="372"/>
    </row>
    <row r="92" spans="2:13">
      <c r="B92" s="380" t="s">
        <v>365</v>
      </c>
      <c r="C92" s="381"/>
      <c r="D92" s="382" t="s">
        <v>355</v>
      </c>
      <c r="E92" s="383" t="s">
        <v>355</v>
      </c>
      <c r="F92" s="383" t="s">
        <v>355</v>
      </c>
      <c r="G92" s="383" t="s">
        <v>355</v>
      </c>
      <c r="H92" s="383" t="s">
        <v>355</v>
      </c>
      <c r="I92" s="383" t="s">
        <v>355</v>
      </c>
      <c r="J92" s="374" t="s">
        <v>355</v>
      </c>
      <c r="K92" s="376" t="s">
        <v>465</v>
      </c>
      <c r="L92" s="372"/>
      <c r="M92" s="372"/>
    </row>
    <row r="93" spans="2:13">
      <c r="B93" s="582" t="s">
        <v>420</v>
      </c>
      <c r="C93" s="583"/>
      <c r="D93" s="583"/>
      <c r="E93" s="583"/>
      <c r="F93" s="583"/>
      <c r="G93" s="583"/>
      <c r="H93" s="583"/>
      <c r="I93" s="583"/>
      <c r="J93" s="374" t="s">
        <v>368</v>
      </c>
      <c r="K93" s="376" t="s">
        <v>369</v>
      </c>
      <c r="L93" s="372"/>
      <c r="M93" s="372"/>
    </row>
    <row r="94" spans="2:13">
      <c r="B94" s="384" t="s">
        <v>355</v>
      </c>
      <c r="C94" s="385" t="s">
        <v>355</v>
      </c>
      <c r="D94" s="385" t="s">
        <v>355</v>
      </c>
      <c r="E94" s="385" t="s">
        <v>355</v>
      </c>
      <c r="F94" s="385" t="s">
        <v>355</v>
      </c>
      <c r="G94" s="385" t="s">
        <v>355</v>
      </c>
      <c r="H94" s="385" t="s">
        <v>355</v>
      </c>
      <c r="I94" s="385" t="s">
        <v>355</v>
      </c>
      <c r="J94" s="374" t="s">
        <v>374</v>
      </c>
      <c r="K94" s="386" t="s">
        <v>355</v>
      </c>
      <c r="L94" s="372"/>
      <c r="M94" s="372"/>
    </row>
    <row r="95" spans="2:13">
      <c r="B95" s="387" t="s">
        <v>375</v>
      </c>
      <c r="C95" s="381" t="s">
        <v>355</v>
      </c>
      <c r="D95" s="381" t="s">
        <v>355</v>
      </c>
      <c r="E95" s="388" t="s">
        <v>355</v>
      </c>
      <c r="F95" s="388" t="s">
        <v>376</v>
      </c>
      <c r="G95" s="575" t="s">
        <v>377</v>
      </c>
      <c r="H95" s="576"/>
      <c r="I95" s="575" t="s">
        <v>378</v>
      </c>
      <c r="J95" s="576"/>
      <c r="K95" s="388" t="s">
        <v>379</v>
      </c>
      <c r="L95" s="372"/>
      <c r="M95" s="372"/>
    </row>
    <row r="96" spans="2:13">
      <c r="B96" s="390" t="s">
        <v>355</v>
      </c>
      <c r="C96" s="391" t="s">
        <v>355</v>
      </c>
      <c r="D96" s="391" t="s">
        <v>355</v>
      </c>
      <c r="E96" s="392" t="s">
        <v>355</v>
      </c>
      <c r="F96" s="392" t="s">
        <v>355</v>
      </c>
      <c r="G96" s="392" t="s">
        <v>383</v>
      </c>
      <c r="H96" s="392" t="s">
        <v>22</v>
      </c>
      <c r="I96" s="392" t="s">
        <v>383</v>
      </c>
      <c r="J96" s="392" t="s">
        <v>22</v>
      </c>
      <c r="K96" s="392" t="s">
        <v>384</v>
      </c>
      <c r="L96" s="372"/>
      <c r="M96" s="372"/>
    </row>
    <row r="97" spans="2:13">
      <c r="B97" s="393" t="s">
        <v>355</v>
      </c>
      <c r="C97" s="577" t="s">
        <v>355</v>
      </c>
      <c r="D97" s="577"/>
      <c r="E97" s="578"/>
      <c r="F97" s="394" t="s">
        <v>355</v>
      </c>
      <c r="G97" s="393" t="s">
        <v>355</v>
      </c>
      <c r="H97" s="395" t="s">
        <v>355</v>
      </c>
      <c r="I97" s="396" t="s">
        <v>355</v>
      </c>
      <c r="J97" s="396" t="s">
        <v>355</v>
      </c>
      <c r="K97" s="396" t="s">
        <v>391</v>
      </c>
      <c r="L97" s="372"/>
      <c r="M97" s="372"/>
    </row>
    <row r="98" spans="2:13">
      <c r="B98" s="393" t="s">
        <v>355</v>
      </c>
      <c r="C98" s="577" t="s">
        <v>355</v>
      </c>
      <c r="D98" s="577"/>
      <c r="E98" s="578"/>
      <c r="F98" s="394" t="s">
        <v>355</v>
      </c>
      <c r="G98" s="393" t="s">
        <v>355</v>
      </c>
      <c r="H98" s="395" t="s">
        <v>355</v>
      </c>
      <c r="I98" s="396" t="s">
        <v>355</v>
      </c>
      <c r="J98" s="396" t="s">
        <v>355</v>
      </c>
      <c r="K98" s="396" t="s">
        <v>391</v>
      </c>
      <c r="L98" s="372"/>
      <c r="M98" s="372"/>
    </row>
    <row r="99" spans="2:13">
      <c r="B99" s="393" t="s">
        <v>355</v>
      </c>
      <c r="C99" s="577" t="s">
        <v>355</v>
      </c>
      <c r="D99" s="577"/>
      <c r="E99" s="578"/>
      <c r="F99" s="394" t="s">
        <v>355</v>
      </c>
      <c r="G99" s="393" t="s">
        <v>355</v>
      </c>
      <c r="H99" s="395" t="s">
        <v>355</v>
      </c>
      <c r="I99" s="396" t="s">
        <v>355</v>
      </c>
      <c r="J99" s="396" t="s">
        <v>355</v>
      </c>
      <c r="K99" s="396" t="s">
        <v>391</v>
      </c>
      <c r="L99" s="372"/>
      <c r="M99" s="372"/>
    </row>
    <row r="100" spans="2:13">
      <c r="B100" s="393" t="s">
        <v>355</v>
      </c>
      <c r="C100" s="397" t="s">
        <v>355</v>
      </c>
      <c r="D100" s="397" t="s">
        <v>355</v>
      </c>
      <c r="E100" s="397" t="s">
        <v>355</v>
      </c>
      <c r="F100" s="393" t="s">
        <v>355</v>
      </c>
      <c r="G100" s="393" t="s">
        <v>355</v>
      </c>
      <c r="H100" s="395" t="s">
        <v>355</v>
      </c>
      <c r="I100" s="396" t="s">
        <v>355</v>
      </c>
      <c r="J100" s="396" t="s">
        <v>355</v>
      </c>
      <c r="K100" s="396" t="s">
        <v>391</v>
      </c>
      <c r="L100" s="372"/>
      <c r="M100" s="372"/>
    </row>
    <row r="101" spans="2:13">
      <c r="B101" s="393" t="s">
        <v>355</v>
      </c>
      <c r="C101" s="577" t="s">
        <v>355</v>
      </c>
      <c r="D101" s="577"/>
      <c r="E101" s="578"/>
      <c r="F101" s="394" t="s">
        <v>355</v>
      </c>
      <c r="G101" s="393" t="s">
        <v>355</v>
      </c>
      <c r="H101" s="395" t="s">
        <v>397</v>
      </c>
      <c r="I101" s="396" t="s">
        <v>355</v>
      </c>
      <c r="J101" s="396" t="s">
        <v>355</v>
      </c>
      <c r="K101" s="396" t="s">
        <v>397</v>
      </c>
      <c r="L101" s="372"/>
      <c r="M101" s="372"/>
    </row>
    <row r="102" spans="2:13">
      <c r="B102" s="393" t="s">
        <v>355</v>
      </c>
      <c r="C102" s="577" t="s">
        <v>355</v>
      </c>
      <c r="D102" s="577"/>
      <c r="E102" s="578"/>
      <c r="F102" s="394" t="s">
        <v>355</v>
      </c>
      <c r="G102" s="393" t="s">
        <v>355</v>
      </c>
      <c r="H102" s="395" t="s">
        <v>397</v>
      </c>
      <c r="I102" s="396" t="s">
        <v>355</v>
      </c>
      <c r="J102" s="396" t="s">
        <v>355</v>
      </c>
      <c r="K102" s="396" t="s">
        <v>397</v>
      </c>
      <c r="L102" s="372"/>
      <c r="M102" s="372"/>
    </row>
    <row r="103" spans="2:13">
      <c r="B103" s="393" t="s">
        <v>355</v>
      </c>
      <c r="C103" s="577" t="s">
        <v>355</v>
      </c>
      <c r="D103" s="577"/>
      <c r="E103" s="578"/>
      <c r="F103" s="394" t="s">
        <v>355</v>
      </c>
      <c r="G103" s="393" t="s">
        <v>355</v>
      </c>
      <c r="H103" s="395" t="s">
        <v>397</v>
      </c>
      <c r="I103" s="396" t="s">
        <v>355</v>
      </c>
      <c r="J103" s="396" t="s">
        <v>355</v>
      </c>
      <c r="K103" s="396" t="s">
        <v>397</v>
      </c>
      <c r="L103" s="372"/>
      <c r="M103" s="372"/>
    </row>
    <row r="104" spans="2:13">
      <c r="B104" s="393" t="s">
        <v>355</v>
      </c>
      <c r="C104" s="577" t="s">
        <v>355</v>
      </c>
      <c r="D104" s="577"/>
      <c r="E104" s="578"/>
      <c r="F104" s="394" t="s">
        <v>355</v>
      </c>
      <c r="G104" s="393" t="s">
        <v>355</v>
      </c>
      <c r="H104" s="395" t="s">
        <v>397</v>
      </c>
      <c r="I104" s="396" t="s">
        <v>355</v>
      </c>
      <c r="J104" s="396" t="s">
        <v>355</v>
      </c>
      <c r="K104" s="396" t="s">
        <v>397</v>
      </c>
      <c r="L104" s="372"/>
      <c r="M104" s="372"/>
    </row>
    <row r="105" spans="2:13">
      <c r="B105" s="393" t="s">
        <v>355</v>
      </c>
      <c r="C105" s="577" t="s">
        <v>355</v>
      </c>
      <c r="D105" s="577"/>
      <c r="E105" s="578"/>
      <c r="F105" s="394" t="s">
        <v>355</v>
      </c>
      <c r="G105" s="393" t="s">
        <v>355</v>
      </c>
      <c r="H105" s="395" t="s">
        <v>397</v>
      </c>
      <c r="I105" s="396" t="s">
        <v>355</v>
      </c>
      <c r="J105" s="396" t="s">
        <v>355</v>
      </c>
      <c r="K105" s="396" t="s">
        <v>397</v>
      </c>
      <c r="L105" s="372"/>
      <c r="M105" s="372"/>
    </row>
    <row r="106" spans="2:13">
      <c r="B106" s="398" t="s">
        <v>355</v>
      </c>
      <c r="C106" s="577" t="s">
        <v>355</v>
      </c>
      <c r="D106" s="577"/>
      <c r="E106" s="578"/>
      <c r="F106" s="399" t="s">
        <v>355</v>
      </c>
      <c r="G106" s="398" t="s">
        <v>355</v>
      </c>
      <c r="H106" s="395" t="s">
        <v>397</v>
      </c>
      <c r="I106" s="396" t="s">
        <v>355</v>
      </c>
      <c r="J106" s="396" t="s">
        <v>355</v>
      </c>
      <c r="K106" s="400" t="s">
        <v>397</v>
      </c>
      <c r="L106" s="372"/>
      <c r="M106" s="372"/>
    </row>
    <row r="107" spans="2:13">
      <c r="B107" s="390" t="s">
        <v>412</v>
      </c>
      <c r="C107" s="389" t="s">
        <v>355</v>
      </c>
      <c r="D107" s="389" t="s">
        <v>355</v>
      </c>
      <c r="E107" s="389" t="s">
        <v>355</v>
      </c>
      <c r="F107" s="391" t="s">
        <v>355</v>
      </c>
      <c r="G107" s="391" t="s">
        <v>355</v>
      </c>
      <c r="H107" s="389" t="s">
        <v>355</v>
      </c>
      <c r="I107" s="389" t="s">
        <v>355</v>
      </c>
      <c r="J107" s="401" t="s">
        <v>355</v>
      </c>
      <c r="K107" s="392" t="s">
        <v>391</v>
      </c>
      <c r="L107" s="372"/>
      <c r="M107" s="372"/>
    </row>
    <row r="108" spans="2:13">
      <c r="B108" s="387" t="s">
        <v>415</v>
      </c>
      <c r="C108" s="381" t="s">
        <v>355</v>
      </c>
      <c r="D108" s="381" t="s">
        <v>355</v>
      </c>
      <c r="E108" s="381" t="s">
        <v>355</v>
      </c>
      <c r="F108" s="381" t="s">
        <v>355</v>
      </c>
      <c r="G108" s="381" t="s">
        <v>355</v>
      </c>
      <c r="H108" s="388" t="s">
        <v>355</v>
      </c>
      <c r="I108" s="388" t="s">
        <v>376</v>
      </c>
      <c r="J108" s="388" t="s">
        <v>416</v>
      </c>
      <c r="K108" s="388" t="s">
        <v>417</v>
      </c>
      <c r="L108" s="372"/>
      <c r="M108" s="372"/>
    </row>
    <row r="109" spans="2:13">
      <c r="B109" s="390" t="s">
        <v>355</v>
      </c>
      <c r="C109" s="391" t="s">
        <v>355</v>
      </c>
      <c r="D109" s="391" t="s">
        <v>355</v>
      </c>
      <c r="E109" s="391" t="s">
        <v>355</v>
      </c>
      <c r="F109" s="391" t="s">
        <v>355</v>
      </c>
      <c r="G109" s="391" t="s">
        <v>355</v>
      </c>
      <c r="H109" s="392" t="s">
        <v>355</v>
      </c>
      <c r="I109" s="392" t="s">
        <v>355</v>
      </c>
      <c r="J109" s="392" t="s">
        <v>421</v>
      </c>
      <c r="K109" s="392" t="s">
        <v>422</v>
      </c>
      <c r="L109" s="372"/>
      <c r="M109" s="372"/>
    </row>
    <row r="110" spans="2:13">
      <c r="B110" s="393" t="s">
        <v>427</v>
      </c>
      <c r="C110" s="579" t="s">
        <v>428</v>
      </c>
      <c r="D110" s="579"/>
      <c r="E110" s="579"/>
      <c r="F110" s="579"/>
      <c r="G110" s="579"/>
      <c r="H110" s="580"/>
      <c r="I110" s="396">
        <v>2</v>
      </c>
      <c r="J110" s="396">
        <v>19.831900000000001</v>
      </c>
      <c r="K110" s="396">
        <v>39.663800000000002</v>
      </c>
      <c r="L110" s="372"/>
      <c r="M110" s="372"/>
    </row>
    <row r="111" spans="2:13">
      <c r="B111" s="393" t="s">
        <v>355</v>
      </c>
      <c r="C111" s="577" t="s">
        <v>355</v>
      </c>
      <c r="D111" s="577"/>
      <c r="E111" s="577"/>
      <c r="F111" s="577"/>
      <c r="G111" s="577"/>
      <c r="H111" s="578"/>
      <c r="I111" s="396" t="s">
        <v>355</v>
      </c>
      <c r="J111" s="396" t="s">
        <v>355</v>
      </c>
      <c r="K111" s="396" t="s">
        <v>397</v>
      </c>
      <c r="L111" s="372"/>
      <c r="M111" s="372"/>
    </row>
    <row r="112" spans="2:13">
      <c r="B112" s="393" t="s">
        <v>355</v>
      </c>
      <c r="C112" s="577" t="s">
        <v>355</v>
      </c>
      <c r="D112" s="577"/>
      <c r="E112" s="577"/>
      <c r="F112" s="577"/>
      <c r="G112" s="577"/>
      <c r="H112" s="578"/>
      <c r="I112" s="396" t="s">
        <v>355</v>
      </c>
      <c r="J112" s="396" t="s">
        <v>355</v>
      </c>
      <c r="K112" s="396" t="s">
        <v>397</v>
      </c>
      <c r="L112" s="372"/>
      <c r="M112" s="372"/>
    </row>
    <row r="113" spans="2:13">
      <c r="B113" s="393" t="s">
        <v>355</v>
      </c>
      <c r="C113" s="577" t="s">
        <v>355</v>
      </c>
      <c r="D113" s="577"/>
      <c r="E113" s="577"/>
      <c r="F113" s="577"/>
      <c r="G113" s="577"/>
      <c r="H113" s="578"/>
      <c r="I113" s="396" t="s">
        <v>355</v>
      </c>
      <c r="J113" s="396" t="s">
        <v>355</v>
      </c>
      <c r="K113" s="396" t="s">
        <v>397</v>
      </c>
      <c r="L113" s="372"/>
      <c r="M113" s="372"/>
    </row>
    <row r="114" spans="2:13">
      <c r="B114" s="393" t="s">
        <v>355</v>
      </c>
      <c r="C114" s="577" t="s">
        <v>355</v>
      </c>
      <c r="D114" s="577"/>
      <c r="E114" s="577"/>
      <c r="F114" s="577"/>
      <c r="G114" s="577"/>
      <c r="H114" s="578"/>
      <c r="I114" s="396" t="s">
        <v>355</v>
      </c>
      <c r="J114" s="396" t="s">
        <v>355</v>
      </c>
      <c r="K114" s="396" t="s">
        <v>397</v>
      </c>
      <c r="L114" s="372"/>
      <c r="M114" s="372"/>
    </row>
    <row r="115" spans="2:13">
      <c r="B115" s="393" t="s">
        <v>355</v>
      </c>
      <c r="C115" s="577" t="s">
        <v>355</v>
      </c>
      <c r="D115" s="577"/>
      <c r="E115" s="577"/>
      <c r="F115" s="577"/>
      <c r="G115" s="577"/>
      <c r="H115" s="578"/>
      <c r="I115" s="396" t="s">
        <v>355</v>
      </c>
      <c r="J115" s="396" t="s">
        <v>355</v>
      </c>
      <c r="K115" s="396" t="s">
        <v>397</v>
      </c>
      <c r="L115" s="372"/>
      <c r="M115" s="372"/>
    </row>
    <row r="116" spans="2:13">
      <c r="B116" s="398" t="s">
        <v>355</v>
      </c>
      <c r="C116" s="577" t="s">
        <v>355</v>
      </c>
      <c r="D116" s="577"/>
      <c r="E116" s="577"/>
      <c r="F116" s="577"/>
      <c r="G116" s="577"/>
      <c r="H116" s="578"/>
      <c r="I116" s="400" t="s">
        <v>355</v>
      </c>
      <c r="J116" s="396" t="s">
        <v>355</v>
      </c>
      <c r="K116" s="396" t="s">
        <v>397</v>
      </c>
      <c r="L116" s="372"/>
      <c r="M116" s="372"/>
    </row>
    <row r="117" spans="2:13">
      <c r="B117" s="390" t="s">
        <v>434</v>
      </c>
      <c r="C117" s="389" t="s">
        <v>355</v>
      </c>
      <c r="D117" s="389" t="s">
        <v>355</v>
      </c>
      <c r="E117" s="389" t="s">
        <v>355</v>
      </c>
      <c r="F117" s="389" t="s">
        <v>355</v>
      </c>
      <c r="G117" s="389" t="s">
        <v>355</v>
      </c>
      <c r="H117" s="389" t="s">
        <v>355</v>
      </c>
      <c r="I117" s="391" t="s">
        <v>355</v>
      </c>
      <c r="J117" s="401" t="s">
        <v>355</v>
      </c>
      <c r="K117" s="401">
        <v>39.663800000000002</v>
      </c>
      <c r="L117" s="372"/>
      <c r="M117" s="372"/>
    </row>
    <row r="118" spans="2:13">
      <c r="B118" s="402" t="s">
        <v>435</v>
      </c>
      <c r="C118" s="381"/>
      <c r="D118" s="399" t="s">
        <v>355</v>
      </c>
      <c r="E118" s="399">
        <v>57.1</v>
      </c>
      <c r="F118" s="400" t="s">
        <v>369</v>
      </c>
      <c r="G118" s="402" t="s">
        <v>436</v>
      </c>
      <c r="H118" s="381"/>
      <c r="I118" s="391" t="s">
        <v>355</v>
      </c>
      <c r="J118" s="392" t="s">
        <v>355</v>
      </c>
      <c r="K118" s="392">
        <v>39.663800000000002</v>
      </c>
      <c r="L118" s="372"/>
      <c r="M118" s="372"/>
    </row>
    <row r="119" spans="2:13">
      <c r="B119" s="402" t="s">
        <v>437</v>
      </c>
      <c r="C119" s="381"/>
      <c r="D119" s="391" t="s">
        <v>355</v>
      </c>
      <c r="E119" s="391" t="s">
        <v>355</v>
      </c>
      <c r="F119" s="391" t="s">
        <v>355</v>
      </c>
      <c r="G119" s="391" t="s">
        <v>355</v>
      </c>
      <c r="H119" s="391" t="s">
        <v>355</v>
      </c>
      <c r="I119" s="391" t="s">
        <v>355</v>
      </c>
      <c r="J119" s="392" t="s">
        <v>355</v>
      </c>
      <c r="K119" s="392">
        <v>0.6946</v>
      </c>
      <c r="L119" s="372"/>
      <c r="M119" s="372"/>
    </row>
    <row r="120" spans="2:13">
      <c r="B120" s="390" t="s">
        <v>355</v>
      </c>
      <c r="C120" s="391" t="s">
        <v>355</v>
      </c>
      <c r="D120" s="391" t="s">
        <v>355</v>
      </c>
      <c r="E120" s="403" t="s">
        <v>355</v>
      </c>
      <c r="F120" s="403" t="s">
        <v>355</v>
      </c>
      <c r="G120" s="391" t="s">
        <v>355</v>
      </c>
      <c r="H120" s="391" t="s">
        <v>355</v>
      </c>
      <c r="I120" s="391" t="s">
        <v>355</v>
      </c>
      <c r="J120" s="399" t="s">
        <v>355</v>
      </c>
      <c r="K120" s="392" t="s">
        <v>355</v>
      </c>
      <c r="L120" s="372"/>
      <c r="M120" s="372"/>
    </row>
    <row r="121" spans="2:13">
      <c r="B121" s="387" t="s">
        <v>438</v>
      </c>
      <c r="C121" s="381" t="s">
        <v>355</v>
      </c>
      <c r="D121" s="381" t="s">
        <v>355</v>
      </c>
      <c r="E121" s="381" t="s">
        <v>355</v>
      </c>
      <c r="F121" s="381" t="s">
        <v>355</v>
      </c>
      <c r="G121" s="388" t="s">
        <v>355</v>
      </c>
      <c r="H121" s="388" t="s">
        <v>12</v>
      </c>
      <c r="I121" s="388" t="s">
        <v>439</v>
      </c>
      <c r="J121" s="388" t="s">
        <v>440</v>
      </c>
      <c r="K121" s="388" t="s">
        <v>417</v>
      </c>
      <c r="L121" s="372"/>
      <c r="M121" s="372"/>
    </row>
    <row r="122" spans="2:13">
      <c r="B122" s="390" t="s">
        <v>355</v>
      </c>
      <c r="C122" s="391" t="s">
        <v>355</v>
      </c>
      <c r="D122" s="391" t="s">
        <v>355</v>
      </c>
      <c r="E122" s="391" t="s">
        <v>355</v>
      </c>
      <c r="F122" s="391" t="s">
        <v>355</v>
      </c>
      <c r="G122" s="392" t="s">
        <v>355</v>
      </c>
      <c r="H122" s="392" t="s">
        <v>355</v>
      </c>
      <c r="I122" s="392" t="s">
        <v>355</v>
      </c>
      <c r="J122" s="392" t="s">
        <v>156</v>
      </c>
      <c r="K122" s="392" t="s">
        <v>441</v>
      </c>
      <c r="L122" s="372"/>
      <c r="M122" s="372"/>
    </row>
    <row r="123" spans="2:13">
      <c r="B123" s="393" t="s">
        <v>355</v>
      </c>
      <c r="C123" s="394" t="s">
        <v>355</v>
      </c>
      <c r="D123" s="394" t="s">
        <v>355</v>
      </c>
      <c r="E123" s="394" t="s">
        <v>355</v>
      </c>
      <c r="F123" s="394" t="s">
        <v>355</v>
      </c>
      <c r="G123" s="396" t="s">
        <v>355</v>
      </c>
      <c r="H123" s="396" t="s">
        <v>355</v>
      </c>
      <c r="I123" s="396" t="s">
        <v>355</v>
      </c>
      <c r="J123" s="396" t="s">
        <v>355</v>
      </c>
      <c r="K123" s="396" t="s">
        <v>355</v>
      </c>
      <c r="L123" s="372"/>
      <c r="M123" s="372"/>
    </row>
    <row r="124" spans="2:13">
      <c r="B124" s="393" t="s">
        <v>355</v>
      </c>
      <c r="C124" s="394" t="s">
        <v>355</v>
      </c>
      <c r="D124" s="394" t="s">
        <v>355</v>
      </c>
      <c r="E124" s="394" t="s">
        <v>355</v>
      </c>
      <c r="F124" s="394" t="s">
        <v>355</v>
      </c>
      <c r="G124" s="396" t="s">
        <v>355</v>
      </c>
      <c r="H124" s="396" t="s">
        <v>355</v>
      </c>
      <c r="I124" s="396" t="s">
        <v>355</v>
      </c>
      <c r="J124" s="396" t="s">
        <v>355</v>
      </c>
      <c r="K124" s="396" t="s">
        <v>355</v>
      </c>
      <c r="L124" s="372"/>
      <c r="M124" s="372"/>
    </row>
    <row r="125" spans="2:13">
      <c r="B125" s="393" t="s">
        <v>355</v>
      </c>
      <c r="C125" s="394" t="s">
        <v>355</v>
      </c>
      <c r="D125" s="394" t="s">
        <v>355</v>
      </c>
      <c r="E125" s="397" t="s">
        <v>355</v>
      </c>
      <c r="F125" s="394" t="s">
        <v>355</v>
      </c>
      <c r="G125" s="394" t="s">
        <v>355</v>
      </c>
      <c r="H125" s="395" t="s">
        <v>355</v>
      </c>
      <c r="I125" s="396" t="s">
        <v>355</v>
      </c>
      <c r="J125" s="396" t="s">
        <v>355</v>
      </c>
      <c r="K125" s="396" t="s">
        <v>355</v>
      </c>
      <c r="L125" s="372"/>
      <c r="M125" s="372"/>
    </row>
    <row r="126" spans="2:13">
      <c r="B126" s="393" t="s">
        <v>355</v>
      </c>
      <c r="C126" s="394" t="s">
        <v>355</v>
      </c>
      <c r="D126" s="394" t="s">
        <v>355</v>
      </c>
      <c r="E126" s="394" t="s">
        <v>355</v>
      </c>
      <c r="F126" s="394" t="s">
        <v>355</v>
      </c>
      <c r="G126" s="394" t="s">
        <v>355</v>
      </c>
      <c r="H126" s="395" t="s">
        <v>355</v>
      </c>
      <c r="I126" s="396" t="s">
        <v>355</v>
      </c>
      <c r="J126" s="396" t="s">
        <v>355</v>
      </c>
      <c r="K126" s="396" t="s">
        <v>355</v>
      </c>
      <c r="L126" s="372"/>
      <c r="M126" s="372"/>
    </row>
    <row r="127" spans="2:13">
      <c r="B127" s="393" t="s">
        <v>355</v>
      </c>
      <c r="C127" s="577" t="s">
        <v>355</v>
      </c>
      <c r="D127" s="577"/>
      <c r="E127" s="577"/>
      <c r="F127" s="577"/>
      <c r="G127" s="578"/>
      <c r="H127" s="396" t="s">
        <v>355</v>
      </c>
      <c r="I127" s="396" t="s">
        <v>355</v>
      </c>
      <c r="J127" s="396" t="s">
        <v>355</v>
      </c>
      <c r="K127" s="396" t="s">
        <v>355</v>
      </c>
      <c r="L127" s="372"/>
      <c r="M127" s="372"/>
    </row>
    <row r="128" spans="2:13">
      <c r="B128" s="393" t="s">
        <v>355</v>
      </c>
      <c r="C128" s="394" t="s">
        <v>355</v>
      </c>
      <c r="D128" s="394" t="s">
        <v>355</v>
      </c>
      <c r="E128" s="394" t="s">
        <v>355</v>
      </c>
      <c r="F128" s="394" t="s">
        <v>355</v>
      </c>
      <c r="G128" s="394" t="s">
        <v>355</v>
      </c>
      <c r="H128" s="395" t="s">
        <v>355</v>
      </c>
      <c r="I128" s="396" t="s">
        <v>355</v>
      </c>
      <c r="J128" s="396" t="s">
        <v>355</v>
      </c>
      <c r="K128" s="396" t="s">
        <v>355</v>
      </c>
      <c r="L128" s="372"/>
      <c r="M128" s="372"/>
    </row>
    <row r="129" spans="2:13">
      <c r="B129" s="393" t="s">
        <v>355</v>
      </c>
      <c r="C129" s="577" t="s">
        <v>355</v>
      </c>
      <c r="D129" s="577"/>
      <c r="E129" s="577"/>
      <c r="F129" s="577"/>
      <c r="G129" s="578"/>
      <c r="H129" s="396" t="s">
        <v>355</v>
      </c>
      <c r="I129" s="396" t="s">
        <v>355</v>
      </c>
      <c r="J129" s="396" t="s">
        <v>355</v>
      </c>
      <c r="K129" s="396" t="s">
        <v>355</v>
      </c>
      <c r="L129" s="372"/>
      <c r="M129" s="372"/>
    </row>
    <row r="130" spans="2:13">
      <c r="B130" s="393" t="s">
        <v>355</v>
      </c>
      <c r="C130" s="577" t="s">
        <v>355</v>
      </c>
      <c r="D130" s="577"/>
      <c r="E130" s="577"/>
      <c r="F130" s="577"/>
      <c r="G130" s="578"/>
      <c r="H130" s="396" t="s">
        <v>355</v>
      </c>
      <c r="I130" s="396" t="s">
        <v>355</v>
      </c>
      <c r="J130" s="396" t="s">
        <v>355</v>
      </c>
      <c r="K130" s="396" t="s">
        <v>355</v>
      </c>
      <c r="L130" s="372"/>
      <c r="M130" s="372"/>
    </row>
    <row r="131" spans="2:13">
      <c r="B131" s="393" t="s">
        <v>355</v>
      </c>
      <c r="C131" s="394" t="s">
        <v>355</v>
      </c>
      <c r="D131" s="394" t="s">
        <v>355</v>
      </c>
      <c r="E131" s="394" t="s">
        <v>355</v>
      </c>
      <c r="F131" s="394" t="s">
        <v>355</v>
      </c>
      <c r="G131" s="396" t="s">
        <v>355</v>
      </c>
      <c r="H131" s="396" t="s">
        <v>355</v>
      </c>
      <c r="I131" s="396" t="s">
        <v>355</v>
      </c>
      <c r="J131" s="396" t="s">
        <v>355</v>
      </c>
      <c r="K131" s="396" t="s">
        <v>355</v>
      </c>
      <c r="L131" s="372"/>
      <c r="M131" s="372"/>
    </row>
    <row r="132" spans="2:13">
      <c r="B132" s="393" t="s">
        <v>355</v>
      </c>
      <c r="C132" s="394" t="s">
        <v>355</v>
      </c>
      <c r="D132" s="394" t="s">
        <v>355</v>
      </c>
      <c r="E132" s="394" t="s">
        <v>355</v>
      </c>
      <c r="F132" s="394" t="s">
        <v>355</v>
      </c>
      <c r="G132" s="396" t="s">
        <v>355</v>
      </c>
      <c r="H132" s="396" t="s">
        <v>355</v>
      </c>
      <c r="I132" s="396" t="s">
        <v>355</v>
      </c>
      <c r="J132" s="396" t="s">
        <v>355</v>
      </c>
      <c r="K132" s="396" t="s">
        <v>355</v>
      </c>
      <c r="L132" s="372"/>
      <c r="M132" s="372"/>
    </row>
    <row r="133" spans="2:13">
      <c r="B133" s="393" t="s">
        <v>355</v>
      </c>
      <c r="C133" s="577" t="s">
        <v>355</v>
      </c>
      <c r="D133" s="577"/>
      <c r="E133" s="577"/>
      <c r="F133" s="577"/>
      <c r="G133" s="578"/>
      <c r="H133" s="396" t="s">
        <v>355</v>
      </c>
      <c r="I133" s="396" t="s">
        <v>355</v>
      </c>
      <c r="J133" s="396" t="s">
        <v>355</v>
      </c>
      <c r="K133" s="396" t="s">
        <v>355</v>
      </c>
      <c r="L133" s="372"/>
      <c r="M133" s="372"/>
    </row>
    <row r="134" spans="2:13">
      <c r="B134" s="393" t="s">
        <v>355</v>
      </c>
      <c r="C134" s="577" t="s">
        <v>355</v>
      </c>
      <c r="D134" s="577"/>
      <c r="E134" s="577"/>
      <c r="F134" s="577"/>
      <c r="G134" s="578"/>
      <c r="H134" s="396" t="s">
        <v>355</v>
      </c>
      <c r="I134" s="396" t="s">
        <v>355</v>
      </c>
      <c r="J134" s="396" t="s">
        <v>355</v>
      </c>
      <c r="K134" s="396" t="s">
        <v>355</v>
      </c>
      <c r="L134" s="372"/>
      <c r="M134" s="372"/>
    </row>
    <row r="135" spans="2:13">
      <c r="B135" s="393" t="s">
        <v>355</v>
      </c>
      <c r="C135" s="577" t="s">
        <v>355</v>
      </c>
      <c r="D135" s="577"/>
      <c r="E135" s="577"/>
      <c r="F135" s="577"/>
      <c r="G135" s="578"/>
      <c r="H135" s="396" t="s">
        <v>355</v>
      </c>
      <c r="I135" s="396" t="s">
        <v>355</v>
      </c>
      <c r="J135" s="396" t="s">
        <v>355</v>
      </c>
      <c r="K135" s="396" t="s">
        <v>397</v>
      </c>
      <c r="L135" s="372"/>
      <c r="M135" s="372"/>
    </row>
    <row r="136" spans="2:13">
      <c r="B136" s="393" t="s">
        <v>355</v>
      </c>
      <c r="C136" s="577" t="s">
        <v>355</v>
      </c>
      <c r="D136" s="577"/>
      <c r="E136" s="577"/>
      <c r="F136" s="577"/>
      <c r="G136" s="578"/>
      <c r="H136" s="396" t="s">
        <v>355</v>
      </c>
      <c r="I136" s="396" t="s">
        <v>355</v>
      </c>
      <c r="J136" s="396" t="s">
        <v>355</v>
      </c>
      <c r="K136" s="396" t="s">
        <v>355</v>
      </c>
      <c r="L136" s="372"/>
      <c r="M136" s="372"/>
    </row>
    <row r="137" spans="2:13">
      <c r="B137" s="393" t="s">
        <v>355</v>
      </c>
      <c r="C137" s="577" t="s">
        <v>355</v>
      </c>
      <c r="D137" s="577"/>
      <c r="E137" s="577"/>
      <c r="F137" s="577"/>
      <c r="G137" s="578"/>
      <c r="H137" s="396" t="s">
        <v>355</v>
      </c>
      <c r="I137" s="396" t="s">
        <v>355</v>
      </c>
      <c r="J137" s="396" t="s">
        <v>355</v>
      </c>
      <c r="K137" s="396" t="s">
        <v>397</v>
      </c>
      <c r="L137" s="372"/>
      <c r="M137" s="372"/>
    </row>
    <row r="138" spans="2:13">
      <c r="B138" s="393" t="s">
        <v>355</v>
      </c>
      <c r="C138" s="577" t="s">
        <v>355</v>
      </c>
      <c r="D138" s="577"/>
      <c r="E138" s="577"/>
      <c r="F138" s="577"/>
      <c r="G138" s="578"/>
      <c r="H138" s="396" t="s">
        <v>355</v>
      </c>
      <c r="I138" s="396" t="s">
        <v>355</v>
      </c>
      <c r="J138" s="396" t="s">
        <v>355</v>
      </c>
      <c r="K138" s="396" t="s">
        <v>397</v>
      </c>
      <c r="L138" s="372"/>
      <c r="M138" s="372"/>
    </row>
    <row r="139" spans="2:13">
      <c r="B139" s="393" t="s">
        <v>355</v>
      </c>
      <c r="C139" s="577" t="s">
        <v>355</v>
      </c>
      <c r="D139" s="577"/>
      <c r="E139" s="577"/>
      <c r="F139" s="577"/>
      <c r="G139" s="578"/>
      <c r="H139" s="396" t="s">
        <v>355</v>
      </c>
      <c r="I139" s="396" t="s">
        <v>355</v>
      </c>
      <c r="J139" s="396" t="s">
        <v>355</v>
      </c>
      <c r="K139" s="396" t="s">
        <v>397</v>
      </c>
      <c r="L139" s="372"/>
      <c r="M139" s="372"/>
    </row>
    <row r="140" spans="2:13">
      <c r="B140" s="402" t="s">
        <v>452</v>
      </c>
      <c r="C140" s="389" t="s">
        <v>355</v>
      </c>
      <c r="D140" s="389" t="s">
        <v>355</v>
      </c>
      <c r="E140" s="389" t="s">
        <v>355</v>
      </c>
      <c r="F140" s="389" t="s">
        <v>355</v>
      </c>
      <c r="G140" s="389" t="s">
        <v>355</v>
      </c>
      <c r="H140" s="389" t="s">
        <v>355</v>
      </c>
      <c r="I140" s="389" t="s">
        <v>355</v>
      </c>
      <c r="J140" s="401" t="s">
        <v>355</v>
      </c>
      <c r="K140" s="401" t="s">
        <v>391</v>
      </c>
      <c r="L140" s="372"/>
      <c r="M140" s="372"/>
    </row>
    <row r="141" spans="2:13">
      <c r="B141" s="387" t="s">
        <v>453</v>
      </c>
      <c r="C141" s="381" t="s">
        <v>355</v>
      </c>
      <c r="D141" s="381" t="s">
        <v>355</v>
      </c>
      <c r="E141" s="381" t="s">
        <v>355</v>
      </c>
      <c r="F141" s="381" t="s">
        <v>355</v>
      </c>
      <c r="G141" s="381" t="s">
        <v>355</v>
      </c>
      <c r="H141" s="388" t="s">
        <v>355</v>
      </c>
      <c r="I141" s="388" t="s">
        <v>439</v>
      </c>
      <c r="J141" s="388" t="s">
        <v>440</v>
      </c>
      <c r="K141" s="388" t="s">
        <v>417</v>
      </c>
      <c r="L141" s="372"/>
      <c r="M141" s="372"/>
    </row>
    <row r="142" spans="2:13">
      <c r="B142" s="390" t="s">
        <v>355</v>
      </c>
      <c r="C142" s="391" t="s">
        <v>355</v>
      </c>
      <c r="D142" s="391" t="s">
        <v>355</v>
      </c>
      <c r="E142" s="391" t="s">
        <v>355</v>
      </c>
      <c r="F142" s="391" t="s">
        <v>355</v>
      </c>
      <c r="G142" s="391" t="s">
        <v>355</v>
      </c>
      <c r="H142" s="392" t="s">
        <v>355</v>
      </c>
      <c r="I142" s="392" t="s">
        <v>355</v>
      </c>
      <c r="J142" s="392" t="s">
        <v>156</v>
      </c>
      <c r="K142" s="392" t="s">
        <v>441</v>
      </c>
      <c r="L142" s="372"/>
      <c r="M142" s="372"/>
    </row>
    <row r="143" spans="2:13">
      <c r="B143" s="393" t="s">
        <v>447</v>
      </c>
      <c r="C143" s="394" t="s">
        <v>466</v>
      </c>
      <c r="D143" s="394" t="s">
        <v>355</v>
      </c>
      <c r="E143" s="394" t="s">
        <v>355</v>
      </c>
      <c r="F143" s="394" t="s">
        <v>355</v>
      </c>
      <c r="G143" s="394" t="s">
        <v>355</v>
      </c>
      <c r="H143" s="396" t="s">
        <v>355</v>
      </c>
      <c r="I143" s="394">
        <v>7.26E-3</v>
      </c>
      <c r="J143" s="393">
        <v>29.52</v>
      </c>
      <c r="K143" s="395">
        <v>0.21429999999999999</v>
      </c>
      <c r="L143" s="372"/>
      <c r="M143" s="372"/>
    </row>
    <row r="144" spans="2:13">
      <c r="B144" s="393" t="s">
        <v>450</v>
      </c>
      <c r="C144" s="394" t="s">
        <v>467</v>
      </c>
      <c r="D144" s="394" t="s">
        <v>355</v>
      </c>
      <c r="E144" s="394" t="s">
        <v>355</v>
      </c>
      <c r="F144" s="394" t="s">
        <v>355</v>
      </c>
      <c r="G144" s="394" t="s">
        <v>355</v>
      </c>
      <c r="H144" s="396" t="s">
        <v>355</v>
      </c>
      <c r="I144" s="394">
        <v>9.8999999999999999E-4</v>
      </c>
      <c r="J144" s="395">
        <v>29.52</v>
      </c>
      <c r="K144" s="396">
        <v>2.92E-2</v>
      </c>
      <c r="L144" s="372"/>
      <c r="M144" s="372"/>
    </row>
    <row r="145" spans="2:13">
      <c r="B145" s="393" t="s">
        <v>355</v>
      </c>
      <c r="C145" s="577" t="s">
        <v>355</v>
      </c>
      <c r="D145" s="577"/>
      <c r="E145" s="577"/>
      <c r="F145" s="577"/>
      <c r="G145" s="577"/>
      <c r="H145" s="396" t="s">
        <v>355</v>
      </c>
      <c r="I145" s="394" t="s">
        <v>355</v>
      </c>
      <c r="J145" s="395" t="s">
        <v>355</v>
      </c>
      <c r="K145" s="396" t="s">
        <v>397</v>
      </c>
      <c r="L145" s="372"/>
      <c r="M145" s="372"/>
    </row>
    <row r="146" spans="2:13">
      <c r="B146" s="393" t="s">
        <v>355</v>
      </c>
      <c r="C146" s="397" t="s">
        <v>355</v>
      </c>
      <c r="D146" s="397" t="s">
        <v>355</v>
      </c>
      <c r="E146" s="397" t="s">
        <v>355</v>
      </c>
      <c r="F146" s="397" t="s">
        <v>355</v>
      </c>
      <c r="G146" s="397" t="s">
        <v>355</v>
      </c>
      <c r="H146" s="396" t="s">
        <v>355</v>
      </c>
      <c r="I146" s="394" t="s">
        <v>355</v>
      </c>
      <c r="J146" s="395" t="s">
        <v>355</v>
      </c>
      <c r="K146" s="396" t="s">
        <v>397</v>
      </c>
      <c r="L146" s="372"/>
      <c r="M146" s="372"/>
    </row>
    <row r="147" spans="2:13">
      <c r="B147" s="393" t="s">
        <v>355</v>
      </c>
      <c r="C147" s="394" t="s">
        <v>355</v>
      </c>
      <c r="D147" s="394" t="s">
        <v>355</v>
      </c>
      <c r="E147" s="394" t="s">
        <v>355</v>
      </c>
      <c r="F147" s="394" t="s">
        <v>355</v>
      </c>
      <c r="G147" s="394" t="s">
        <v>355</v>
      </c>
      <c r="H147" s="396" t="s">
        <v>355</v>
      </c>
      <c r="I147" s="394" t="s">
        <v>355</v>
      </c>
      <c r="J147" s="395" t="s">
        <v>355</v>
      </c>
      <c r="K147" s="396" t="s">
        <v>397</v>
      </c>
      <c r="L147" s="372"/>
      <c r="M147" s="372"/>
    </row>
    <row r="148" spans="2:13">
      <c r="B148" s="393" t="s">
        <v>355</v>
      </c>
      <c r="C148" s="394" t="s">
        <v>355</v>
      </c>
      <c r="D148" s="394" t="s">
        <v>355</v>
      </c>
      <c r="E148" s="394" t="s">
        <v>355</v>
      </c>
      <c r="F148" s="394" t="s">
        <v>355</v>
      </c>
      <c r="G148" s="394" t="s">
        <v>355</v>
      </c>
      <c r="H148" s="396" t="s">
        <v>355</v>
      </c>
      <c r="I148" s="394" t="s">
        <v>355</v>
      </c>
      <c r="J148" s="395" t="s">
        <v>355</v>
      </c>
      <c r="K148" s="396" t="s">
        <v>397</v>
      </c>
      <c r="L148" s="372"/>
      <c r="M148" s="372"/>
    </row>
    <row r="149" spans="2:13">
      <c r="B149" s="393" t="s">
        <v>355</v>
      </c>
      <c r="C149" s="394" t="s">
        <v>355</v>
      </c>
      <c r="D149" s="394" t="s">
        <v>355</v>
      </c>
      <c r="E149" s="394" t="s">
        <v>355</v>
      </c>
      <c r="F149" s="394" t="s">
        <v>355</v>
      </c>
      <c r="G149" s="394" t="s">
        <v>355</v>
      </c>
      <c r="H149" s="396" t="s">
        <v>355</v>
      </c>
      <c r="I149" s="394" t="s">
        <v>355</v>
      </c>
      <c r="J149" s="395" t="s">
        <v>355</v>
      </c>
      <c r="K149" s="396" t="s">
        <v>397</v>
      </c>
      <c r="L149" s="372"/>
      <c r="M149" s="372"/>
    </row>
    <row r="150" spans="2:13">
      <c r="B150" s="393" t="s">
        <v>355</v>
      </c>
      <c r="C150" s="577" t="s">
        <v>355</v>
      </c>
      <c r="D150" s="577"/>
      <c r="E150" s="577"/>
      <c r="F150" s="577"/>
      <c r="G150" s="577"/>
      <c r="H150" s="396" t="s">
        <v>355</v>
      </c>
      <c r="I150" s="394" t="s">
        <v>355</v>
      </c>
      <c r="J150" s="395" t="s">
        <v>355</v>
      </c>
      <c r="K150" s="396" t="s">
        <v>397</v>
      </c>
      <c r="L150" s="372"/>
      <c r="M150" s="372"/>
    </row>
    <row r="151" spans="2:13">
      <c r="B151" s="393" t="s">
        <v>355</v>
      </c>
      <c r="C151" s="577" t="s">
        <v>355</v>
      </c>
      <c r="D151" s="577"/>
      <c r="E151" s="577"/>
      <c r="F151" s="577"/>
      <c r="G151" s="577"/>
      <c r="H151" s="396" t="s">
        <v>355</v>
      </c>
      <c r="I151" s="394" t="s">
        <v>355</v>
      </c>
      <c r="J151" s="395" t="s">
        <v>355</v>
      </c>
      <c r="K151" s="396" t="s">
        <v>397</v>
      </c>
      <c r="L151" s="372"/>
      <c r="M151" s="372"/>
    </row>
    <row r="152" spans="2:13">
      <c r="B152" s="393" t="s">
        <v>355</v>
      </c>
      <c r="C152" s="577" t="s">
        <v>355</v>
      </c>
      <c r="D152" s="577"/>
      <c r="E152" s="577"/>
      <c r="F152" s="577"/>
      <c r="G152" s="577"/>
      <c r="H152" s="396" t="s">
        <v>355</v>
      </c>
      <c r="I152" s="394" t="s">
        <v>355</v>
      </c>
      <c r="J152" s="395" t="s">
        <v>355</v>
      </c>
      <c r="K152" s="396" t="s">
        <v>397</v>
      </c>
      <c r="L152" s="372"/>
      <c r="M152" s="372"/>
    </row>
    <row r="153" spans="2:13">
      <c r="B153" s="402" t="s">
        <v>454</v>
      </c>
      <c r="C153" s="389" t="s">
        <v>355</v>
      </c>
      <c r="D153" s="389" t="s">
        <v>355</v>
      </c>
      <c r="E153" s="389" t="s">
        <v>355</v>
      </c>
      <c r="F153" s="389" t="s">
        <v>355</v>
      </c>
      <c r="G153" s="389" t="s">
        <v>355</v>
      </c>
      <c r="H153" s="389" t="s">
        <v>355</v>
      </c>
      <c r="I153" s="389" t="s">
        <v>355</v>
      </c>
      <c r="J153" s="401" t="s">
        <v>355</v>
      </c>
      <c r="K153" s="401">
        <v>0.24349999999999999</v>
      </c>
      <c r="L153" s="372"/>
      <c r="M153" s="372"/>
    </row>
    <row r="154" spans="2:13">
      <c r="B154" s="380" t="s">
        <v>455</v>
      </c>
      <c r="C154" s="381"/>
      <c r="D154" s="387" t="s">
        <v>439</v>
      </c>
      <c r="E154" s="584" t="s">
        <v>456</v>
      </c>
      <c r="F154" s="575"/>
      <c r="G154" s="581"/>
      <c r="H154" s="575" t="s">
        <v>457</v>
      </c>
      <c r="I154" s="575"/>
      <c r="J154" s="581"/>
      <c r="K154" s="388" t="s">
        <v>417</v>
      </c>
      <c r="L154" s="372"/>
      <c r="M154" s="372"/>
    </row>
    <row r="155" spans="2:13">
      <c r="B155" s="390" t="s">
        <v>355</v>
      </c>
      <c r="C155" s="391" t="s">
        <v>355</v>
      </c>
      <c r="D155" s="390" t="s">
        <v>355</v>
      </c>
      <c r="E155" s="404" t="s">
        <v>458</v>
      </c>
      <c r="F155" s="392" t="s">
        <v>459</v>
      </c>
      <c r="G155" s="392" t="s">
        <v>460</v>
      </c>
      <c r="H155" s="392" t="s">
        <v>458</v>
      </c>
      <c r="I155" s="392" t="s">
        <v>459</v>
      </c>
      <c r="J155" s="392" t="s">
        <v>460</v>
      </c>
      <c r="K155" s="392" t="s">
        <v>441</v>
      </c>
      <c r="L155" s="372"/>
      <c r="M155" s="372"/>
    </row>
    <row r="156" spans="2:13">
      <c r="B156" s="436" t="s">
        <v>447</v>
      </c>
      <c r="C156" s="437" t="s">
        <v>466</v>
      </c>
      <c r="D156" s="393">
        <v>7.26E-3</v>
      </c>
      <c r="E156" s="395" t="s">
        <v>355</v>
      </c>
      <c r="F156" s="396" t="s">
        <v>355</v>
      </c>
      <c r="G156" s="396">
        <v>80</v>
      </c>
      <c r="H156" s="396">
        <v>1.85</v>
      </c>
      <c r="I156" s="396">
        <v>1.48</v>
      </c>
      <c r="J156" s="396">
        <v>1.19</v>
      </c>
      <c r="K156" s="396">
        <v>0.69120000000000004</v>
      </c>
      <c r="L156" s="372"/>
      <c r="M156" s="372"/>
    </row>
    <row r="157" spans="2:13">
      <c r="B157" s="436" t="s">
        <v>450</v>
      </c>
      <c r="C157" s="437" t="s">
        <v>467</v>
      </c>
      <c r="D157" s="393">
        <v>9.8999999999999999E-4</v>
      </c>
      <c r="E157" s="395" t="s">
        <v>355</v>
      </c>
      <c r="F157" s="396" t="s">
        <v>355</v>
      </c>
      <c r="G157" s="396">
        <v>80</v>
      </c>
      <c r="H157" s="396" t="s">
        <v>355</v>
      </c>
      <c r="I157" s="396" t="s">
        <v>355</v>
      </c>
      <c r="J157" s="396">
        <v>1.19</v>
      </c>
      <c r="K157" s="396">
        <v>9.4200000000000006E-2</v>
      </c>
      <c r="L157" s="372"/>
      <c r="M157" s="372"/>
    </row>
    <row r="158" spans="2:13">
      <c r="B158" s="393" t="s">
        <v>355</v>
      </c>
      <c r="C158" s="394" t="s">
        <v>355</v>
      </c>
      <c r="D158" s="393" t="s">
        <v>355</v>
      </c>
      <c r="E158" s="395" t="s">
        <v>355</v>
      </c>
      <c r="F158" s="396" t="s">
        <v>355</v>
      </c>
      <c r="G158" s="396" t="s">
        <v>355</v>
      </c>
      <c r="H158" s="396" t="s">
        <v>355</v>
      </c>
      <c r="I158" s="396" t="s">
        <v>355</v>
      </c>
      <c r="J158" s="396" t="s">
        <v>355</v>
      </c>
      <c r="K158" s="396" t="s">
        <v>391</v>
      </c>
      <c r="L158" s="372"/>
      <c r="M158" s="372"/>
    </row>
    <row r="159" spans="2:13">
      <c r="B159" s="393" t="s">
        <v>355</v>
      </c>
      <c r="C159" s="394" t="s">
        <v>355</v>
      </c>
      <c r="D159" s="393" t="s">
        <v>355</v>
      </c>
      <c r="E159" s="395" t="s">
        <v>355</v>
      </c>
      <c r="F159" s="396" t="s">
        <v>355</v>
      </c>
      <c r="G159" s="396" t="s">
        <v>355</v>
      </c>
      <c r="H159" s="396" t="s">
        <v>355</v>
      </c>
      <c r="I159" s="396" t="s">
        <v>355</v>
      </c>
      <c r="J159" s="396" t="s">
        <v>355</v>
      </c>
      <c r="K159" s="396" t="s">
        <v>355</v>
      </c>
      <c r="L159" s="372"/>
      <c r="M159" s="372"/>
    </row>
    <row r="160" spans="2:13">
      <c r="B160" s="393" t="s">
        <v>355</v>
      </c>
      <c r="C160" s="394" t="s">
        <v>355</v>
      </c>
      <c r="D160" s="393" t="s">
        <v>355</v>
      </c>
      <c r="E160" s="395" t="s">
        <v>355</v>
      </c>
      <c r="F160" s="396" t="s">
        <v>355</v>
      </c>
      <c r="G160" s="396" t="s">
        <v>355</v>
      </c>
      <c r="H160" s="396" t="s">
        <v>355</v>
      </c>
      <c r="I160" s="396" t="s">
        <v>355</v>
      </c>
      <c r="J160" s="396" t="s">
        <v>355</v>
      </c>
      <c r="K160" s="396" t="s">
        <v>355</v>
      </c>
      <c r="L160" s="372"/>
      <c r="M160" s="372"/>
    </row>
    <row r="161" spans="2:13">
      <c r="B161" s="393" t="s">
        <v>355</v>
      </c>
      <c r="C161" s="394" t="s">
        <v>355</v>
      </c>
      <c r="D161" s="393" t="s">
        <v>355</v>
      </c>
      <c r="E161" s="395" t="s">
        <v>355</v>
      </c>
      <c r="F161" s="396" t="s">
        <v>355</v>
      </c>
      <c r="G161" s="396" t="s">
        <v>355</v>
      </c>
      <c r="H161" s="396" t="s">
        <v>355</v>
      </c>
      <c r="I161" s="396" t="s">
        <v>355</v>
      </c>
      <c r="J161" s="396" t="s">
        <v>355</v>
      </c>
      <c r="K161" s="396" t="s">
        <v>355</v>
      </c>
      <c r="L161" s="372"/>
      <c r="M161" s="372"/>
    </row>
    <row r="162" spans="2:13">
      <c r="B162" s="393" t="s">
        <v>355</v>
      </c>
      <c r="C162" s="394" t="s">
        <v>355</v>
      </c>
      <c r="D162" s="393" t="s">
        <v>355</v>
      </c>
      <c r="E162" s="395" t="s">
        <v>355</v>
      </c>
      <c r="F162" s="396" t="s">
        <v>355</v>
      </c>
      <c r="G162" s="396" t="s">
        <v>355</v>
      </c>
      <c r="H162" s="396" t="s">
        <v>355</v>
      </c>
      <c r="I162" s="396" t="s">
        <v>355</v>
      </c>
      <c r="J162" s="396" t="s">
        <v>355</v>
      </c>
      <c r="K162" s="396" t="s">
        <v>355</v>
      </c>
      <c r="L162" s="372"/>
      <c r="M162" s="372"/>
    </row>
    <row r="163" spans="2:13">
      <c r="B163" s="393" t="s">
        <v>355</v>
      </c>
      <c r="C163" s="394" t="s">
        <v>355</v>
      </c>
      <c r="D163" s="393" t="s">
        <v>355</v>
      </c>
      <c r="E163" s="395" t="s">
        <v>355</v>
      </c>
      <c r="F163" s="396" t="s">
        <v>355</v>
      </c>
      <c r="G163" s="396" t="s">
        <v>355</v>
      </c>
      <c r="H163" s="396" t="s">
        <v>355</v>
      </c>
      <c r="I163" s="396" t="s">
        <v>355</v>
      </c>
      <c r="J163" s="396" t="s">
        <v>355</v>
      </c>
      <c r="K163" s="396" t="s">
        <v>355</v>
      </c>
      <c r="L163" s="372"/>
      <c r="M163" s="372"/>
    </row>
    <row r="164" spans="2:13">
      <c r="B164" s="393" t="s">
        <v>355</v>
      </c>
      <c r="C164" s="394" t="s">
        <v>355</v>
      </c>
      <c r="D164" s="393" t="s">
        <v>355</v>
      </c>
      <c r="E164" s="395" t="s">
        <v>355</v>
      </c>
      <c r="F164" s="396" t="s">
        <v>355</v>
      </c>
      <c r="G164" s="396" t="s">
        <v>355</v>
      </c>
      <c r="H164" s="396" t="s">
        <v>355</v>
      </c>
      <c r="I164" s="396" t="s">
        <v>355</v>
      </c>
      <c r="J164" s="396" t="s">
        <v>355</v>
      </c>
      <c r="K164" s="396" t="s">
        <v>355</v>
      </c>
      <c r="L164" s="372"/>
      <c r="M164" s="372"/>
    </row>
    <row r="165" spans="2:13">
      <c r="B165" s="393" t="s">
        <v>355</v>
      </c>
      <c r="C165" s="394" t="s">
        <v>355</v>
      </c>
      <c r="D165" s="393" t="s">
        <v>355</v>
      </c>
      <c r="E165" s="405" t="s">
        <v>355</v>
      </c>
      <c r="F165" s="400" t="s">
        <v>355</v>
      </c>
      <c r="G165" s="400" t="s">
        <v>355</v>
      </c>
      <c r="H165" s="400" t="s">
        <v>355</v>
      </c>
      <c r="I165" s="400" t="s">
        <v>355</v>
      </c>
      <c r="J165" s="400" t="s">
        <v>355</v>
      </c>
      <c r="K165" s="400" t="s">
        <v>355</v>
      </c>
      <c r="L165" s="372"/>
      <c r="M165" s="372"/>
    </row>
    <row r="166" spans="2:13">
      <c r="B166" s="402" t="s">
        <v>461</v>
      </c>
      <c r="C166" s="389" t="s">
        <v>355</v>
      </c>
      <c r="D166" s="389" t="s">
        <v>355</v>
      </c>
      <c r="E166" s="391" t="s">
        <v>355</v>
      </c>
      <c r="F166" s="391" t="s">
        <v>355</v>
      </c>
      <c r="G166" s="391" t="s">
        <v>355</v>
      </c>
      <c r="H166" s="391" t="s">
        <v>355</v>
      </c>
      <c r="I166" s="391" t="s">
        <v>355</v>
      </c>
      <c r="J166" s="400" t="s">
        <v>355</v>
      </c>
      <c r="K166" s="392">
        <v>0.78539999999999999</v>
      </c>
      <c r="L166" s="372"/>
      <c r="M166" s="372"/>
    </row>
    <row r="167" spans="2:13">
      <c r="B167" s="390" t="s">
        <v>355</v>
      </c>
      <c r="C167" s="391" t="s">
        <v>355</v>
      </c>
      <c r="D167" s="391" t="s">
        <v>355</v>
      </c>
      <c r="E167" s="403" t="s">
        <v>355</v>
      </c>
      <c r="F167" s="403" t="s">
        <v>355</v>
      </c>
      <c r="G167" s="391" t="s">
        <v>355</v>
      </c>
      <c r="H167" s="391" t="s">
        <v>355</v>
      </c>
      <c r="I167" s="391" t="s">
        <v>355</v>
      </c>
      <c r="J167" s="391" t="s">
        <v>355</v>
      </c>
      <c r="K167" s="392" t="s">
        <v>355</v>
      </c>
      <c r="L167" s="372"/>
      <c r="M167" s="372"/>
    </row>
    <row r="168" spans="2:13">
      <c r="B168" s="379" t="s">
        <v>462</v>
      </c>
      <c r="C168" s="406"/>
      <c r="D168" s="407" t="s">
        <v>355</v>
      </c>
      <c r="E168" s="407" t="s">
        <v>355</v>
      </c>
      <c r="F168" s="407" t="s">
        <v>355</v>
      </c>
      <c r="G168" s="407" t="s">
        <v>355</v>
      </c>
      <c r="H168" s="407" t="s">
        <v>355</v>
      </c>
      <c r="I168" s="407" t="s">
        <v>355</v>
      </c>
      <c r="J168" s="408" t="s">
        <v>355</v>
      </c>
      <c r="K168" s="409">
        <v>1.7235</v>
      </c>
      <c r="L168" s="372"/>
      <c r="M168" s="372">
        <v>1.72</v>
      </c>
    </row>
    <row r="169" spans="2:13">
      <c r="B169" s="390" t="s">
        <v>463</v>
      </c>
      <c r="C169" s="391" t="s">
        <v>355</v>
      </c>
      <c r="D169" s="391" t="s">
        <v>355</v>
      </c>
      <c r="E169" s="391" t="s">
        <v>355</v>
      </c>
      <c r="F169" s="391" t="s">
        <v>355</v>
      </c>
      <c r="G169" s="391" t="s">
        <v>355</v>
      </c>
      <c r="H169" s="391" t="s">
        <v>355</v>
      </c>
      <c r="I169" s="391" t="s">
        <v>355</v>
      </c>
      <c r="J169" s="410">
        <v>0.31769999999999998</v>
      </c>
      <c r="K169" s="392">
        <v>0.54759999999999998</v>
      </c>
      <c r="L169" s="372"/>
      <c r="M169" s="372">
        <v>0.55000000000000004</v>
      </c>
    </row>
    <row r="170" spans="2:13">
      <c r="B170" s="379" t="s">
        <v>464</v>
      </c>
      <c r="C170" s="406"/>
      <c r="D170" s="407" t="s">
        <v>355</v>
      </c>
      <c r="E170" s="407" t="s">
        <v>355</v>
      </c>
      <c r="F170" s="407" t="s">
        <v>355</v>
      </c>
      <c r="G170" s="407" t="s">
        <v>355</v>
      </c>
      <c r="H170" s="407" t="s">
        <v>355</v>
      </c>
      <c r="I170" s="407" t="s">
        <v>355</v>
      </c>
      <c r="J170" s="408" t="s">
        <v>355</v>
      </c>
      <c r="K170" s="409">
        <v>2.27</v>
      </c>
      <c r="L170" s="372"/>
      <c r="M170" s="372">
        <v>2.27</v>
      </c>
    </row>
    <row r="171" spans="2:13">
      <c r="B171" s="372"/>
      <c r="C171" s="372"/>
      <c r="D171" s="372"/>
      <c r="E171" s="372"/>
      <c r="F171" s="372"/>
      <c r="G171" s="372"/>
      <c r="H171" s="372"/>
      <c r="I171" s="372"/>
      <c r="J171" s="372"/>
      <c r="K171" s="372"/>
      <c r="L171" s="372"/>
      <c r="M171" s="372"/>
    </row>
    <row r="172" spans="2:13">
      <c r="B172" s="372"/>
      <c r="C172" s="372"/>
      <c r="D172" s="372"/>
      <c r="E172" s="372"/>
      <c r="F172" s="372"/>
      <c r="G172" s="372"/>
      <c r="H172" s="372"/>
      <c r="I172" s="372"/>
      <c r="J172" s="372"/>
      <c r="K172" s="372"/>
      <c r="L172" s="372"/>
      <c r="M172" s="372"/>
    </row>
    <row r="173" spans="2:13" ht="26.25">
      <c r="B173" s="367" t="s">
        <v>355</v>
      </c>
      <c r="C173" s="368" t="s">
        <v>355</v>
      </c>
      <c r="D173" s="368" t="s">
        <v>355</v>
      </c>
      <c r="E173" s="369" t="s">
        <v>355</v>
      </c>
      <c r="F173" s="369" t="s">
        <v>355</v>
      </c>
      <c r="G173" s="369" t="s">
        <v>355</v>
      </c>
      <c r="H173" s="369" t="s">
        <v>355</v>
      </c>
      <c r="I173" s="370" t="s">
        <v>355</v>
      </c>
      <c r="J173" s="369" t="s">
        <v>355</v>
      </c>
      <c r="K173" s="371" t="s">
        <v>355</v>
      </c>
      <c r="L173" s="372"/>
      <c r="M173" s="372"/>
    </row>
    <row r="174" spans="2:13" ht="26.25">
      <c r="B174" s="373" t="s">
        <v>355</v>
      </c>
      <c r="C174" s="374" t="s">
        <v>355</v>
      </c>
      <c r="D174" s="374" t="s">
        <v>355</v>
      </c>
      <c r="E174" s="374" t="s">
        <v>355</v>
      </c>
      <c r="F174" s="374" t="s">
        <v>355</v>
      </c>
      <c r="G174" s="374" t="s">
        <v>355</v>
      </c>
      <c r="H174" s="374" t="s">
        <v>355</v>
      </c>
      <c r="I174" s="375" t="s">
        <v>355</v>
      </c>
      <c r="J174" s="374" t="s">
        <v>357</v>
      </c>
      <c r="K174" s="377">
        <v>45292</v>
      </c>
      <c r="L174" s="372"/>
      <c r="M174" s="372"/>
    </row>
    <row r="175" spans="2:13">
      <c r="B175" s="378" t="s">
        <v>355</v>
      </c>
      <c r="C175" s="375" t="s">
        <v>355</v>
      </c>
      <c r="D175" s="375" t="s">
        <v>355</v>
      </c>
      <c r="E175" s="375" t="s">
        <v>355</v>
      </c>
      <c r="F175" s="375" t="s">
        <v>355</v>
      </c>
      <c r="G175" s="375" t="s">
        <v>355</v>
      </c>
      <c r="H175" s="375" t="s">
        <v>355</v>
      </c>
      <c r="I175" s="375" t="s">
        <v>355</v>
      </c>
      <c r="J175" s="374" t="s">
        <v>355</v>
      </c>
      <c r="K175" s="376" t="s">
        <v>359</v>
      </c>
      <c r="L175" s="372"/>
      <c r="M175" s="372"/>
    </row>
    <row r="176" spans="2:13">
      <c r="B176" s="378" t="s">
        <v>355</v>
      </c>
      <c r="C176" s="375" t="s">
        <v>355</v>
      </c>
      <c r="D176" s="375" t="s">
        <v>355</v>
      </c>
      <c r="E176" s="375" t="s">
        <v>355</v>
      </c>
      <c r="F176" s="375" t="s">
        <v>355</v>
      </c>
      <c r="G176" s="375" t="s">
        <v>355</v>
      </c>
      <c r="H176" s="375" t="s">
        <v>355</v>
      </c>
      <c r="I176" s="375" t="s">
        <v>355</v>
      </c>
      <c r="J176" s="374" t="s">
        <v>355</v>
      </c>
      <c r="K176" s="376" t="s">
        <v>355</v>
      </c>
      <c r="L176" s="372"/>
      <c r="M176" s="372"/>
    </row>
    <row r="177" spans="2:13">
      <c r="B177" s="570" t="s">
        <v>363</v>
      </c>
      <c r="C177" s="571"/>
      <c r="D177" s="571"/>
      <c r="E177" s="571"/>
      <c r="F177" s="571"/>
      <c r="G177" s="571"/>
      <c r="H177" s="571"/>
      <c r="I177" s="571"/>
      <c r="J177" s="571"/>
      <c r="K177" s="572"/>
      <c r="L177" s="372"/>
      <c r="M177" s="372"/>
    </row>
    <row r="178" spans="2:13">
      <c r="B178" s="380" t="s">
        <v>365</v>
      </c>
      <c r="C178" s="381"/>
      <c r="D178" s="382" t="s">
        <v>355</v>
      </c>
      <c r="E178" s="383" t="s">
        <v>355</v>
      </c>
      <c r="F178" s="383" t="s">
        <v>355</v>
      </c>
      <c r="G178" s="383" t="s">
        <v>355</v>
      </c>
      <c r="H178" s="383" t="s">
        <v>355</v>
      </c>
      <c r="I178" s="383" t="s">
        <v>355</v>
      </c>
      <c r="J178" s="374" t="s">
        <v>355</v>
      </c>
      <c r="K178" s="376" t="s">
        <v>468</v>
      </c>
      <c r="L178" s="372"/>
      <c r="M178" s="372"/>
    </row>
    <row r="179" spans="2:13">
      <c r="B179" s="582" t="s">
        <v>469</v>
      </c>
      <c r="C179" s="583"/>
      <c r="D179" s="583"/>
      <c r="E179" s="583"/>
      <c r="F179" s="583"/>
      <c r="G179" s="583"/>
      <c r="H179" s="583"/>
      <c r="I179" s="583"/>
      <c r="J179" s="374" t="s">
        <v>368</v>
      </c>
      <c r="K179" s="376" t="s">
        <v>426</v>
      </c>
      <c r="L179" s="372"/>
      <c r="M179" s="372"/>
    </row>
    <row r="180" spans="2:13">
      <c r="B180" s="384" t="s">
        <v>355</v>
      </c>
      <c r="C180" s="385" t="s">
        <v>355</v>
      </c>
      <c r="D180" s="385" t="s">
        <v>355</v>
      </c>
      <c r="E180" s="385" t="s">
        <v>355</v>
      </c>
      <c r="F180" s="385" t="s">
        <v>355</v>
      </c>
      <c r="G180" s="385" t="s">
        <v>355</v>
      </c>
      <c r="H180" s="385" t="s">
        <v>355</v>
      </c>
      <c r="I180" s="385" t="s">
        <v>355</v>
      </c>
      <c r="J180" s="374" t="s">
        <v>374</v>
      </c>
      <c r="K180" s="386" t="s">
        <v>355</v>
      </c>
      <c r="L180" s="372"/>
      <c r="M180" s="372"/>
    </row>
    <row r="181" spans="2:13">
      <c r="B181" s="387" t="s">
        <v>375</v>
      </c>
      <c r="C181" s="381" t="s">
        <v>355</v>
      </c>
      <c r="D181" s="381" t="s">
        <v>355</v>
      </c>
      <c r="E181" s="388" t="s">
        <v>355</v>
      </c>
      <c r="F181" s="388" t="s">
        <v>376</v>
      </c>
      <c r="G181" s="575" t="s">
        <v>377</v>
      </c>
      <c r="H181" s="576"/>
      <c r="I181" s="575" t="s">
        <v>378</v>
      </c>
      <c r="J181" s="576"/>
      <c r="K181" s="388" t="s">
        <v>379</v>
      </c>
      <c r="L181" s="372"/>
      <c r="M181" s="372"/>
    </row>
    <row r="182" spans="2:13">
      <c r="B182" s="390" t="s">
        <v>355</v>
      </c>
      <c r="C182" s="391" t="s">
        <v>355</v>
      </c>
      <c r="D182" s="391" t="s">
        <v>355</v>
      </c>
      <c r="E182" s="392" t="s">
        <v>355</v>
      </c>
      <c r="F182" s="392" t="s">
        <v>355</v>
      </c>
      <c r="G182" s="392" t="s">
        <v>383</v>
      </c>
      <c r="H182" s="392" t="s">
        <v>22</v>
      </c>
      <c r="I182" s="392" t="s">
        <v>383</v>
      </c>
      <c r="J182" s="392" t="s">
        <v>22</v>
      </c>
      <c r="K182" s="392" t="s">
        <v>384</v>
      </c>
      <c r="L182" s="372"/>
      <c r="M182" s="372"/>
    </row>
    <row r="183" spans="2:13">
      <c r="B183" s="393" t="s">
        <v>470</v>
      </c>
      <c r="C183" s="585" t="s">
        <v>471</v>
      </c>
      <c r="D183" s="585"/>
      <c r="E183" s="586"/>
      <c r="F183" s="394">
        <v>1</v>
      </c>
      <c r="G183" s="393">
        <v>1</v>
      </c>
      <c r="H183" s="395" t="s">
        <v>472</v>
      </c>
      <c r="I183" s="396">
        <v>284.08510000000001</v>
      </c>
      <c r="J183" s="396">
        <v>124.03740000000001</v>
      </c>
      <c r="K183" s="396">
        <v>284.08510000000001</v>
      </c>
      <c r="L183" s="372"/>
      <c r="M183" s="372"/>
    </row>
    <row r="184" spans="2:13">
      <c r="B184" s="393" t="s">
        <v>355</v>
      </c>
      <c r="C184" s="577" t="s">
        <v>355</v>
      </c>
      <c r="D184" s="577"/>
      <c r="E184" s="578"/>
      <c r="F184" s="394" t="s">
        <v>355</v>
      </c>
      <c r="G184" s="393" t="s">
        <v>355</v>
      </c>
      <c r="H184" s="395" t="s">
        <v>355</v>
      </c>
      <c r="I184" s="396" t="s">
        <v>355</v>
      </c>
      <c r="J184" s="396" t="s">
        <v>355</v>
      </c>
      <c r="K184" s="396" t="s">
        <v>391</v>
      </c>
      <c r="L184" s="372"/>
      <c r="M184" s="372"/>
    </row>
    <row r="185" spans="2:13">
      <c r="B185" s="393" t="s">
        <v>355</v>
      </c>
      <c r="C185" s="577" t="s">
        <v>355</v>
      </c>
      <c r="D185" s="577"/>
      <c r="E185" s="578"/>
      <c r="F185" s="394" t="s">
        <v>355</v>
      </c>
      <c r="G185" s="393" t="s">
        <v>355</v>
      </c>
      <c r="H185" s="395" t="s">
        <v>355</v>
      </c>
      <c r="I185" s="396" t="s">
        <v>355</v>
      </c>
      <c r="J185" s="396" t="s">
        <v>355</v>
      </c>
      <c r="K185" s="396" t="s">
        <v>391</v>
      </c>
      <c r="L185" s="372"/>
      <c r="M185" s="372"/>
    </row>
    <row r="186" spans="2:13">
      <c r="B186" s="393" t="s">
        <v>355</v>
      </c>
      <c r="C186" s="397" t="s">
        <v>355</v>
      </c>
      <c r="D186" s="397" t="s">
        <v>355</v>
      </c>
      <c r="E186" s="397" t="s">
        <v>355</v>
      </c>
      <c r="F186" s="393" t="s">
        <v>355</v>
      </c>
      <c r="G186" s="393" t="s">
        <v>355</v>
      </c>
      <c r="H186" s="395" t="s">
        <v>355</v>
      </c>
      <c r="I186" s="396" t="s">
        <v>355</v>
      </c>
      <c r="J186" s="396" t="s">
        <v>355</v>
      </c>
      <c r="K186" s="396" t="s">
        <v>391</v>
      </c>
      <c r="L186" s="372"/>
      <c r="M186" s="372"/>
    </row>
    <row r="187" spans="2:13">
      <c r="B187" s="393" t="s">
        <v>355</v>
      </c>
      <c r="C187" s="577" t="s">
        <v>355</v>
      </c>
      <c r="D187" s="577"/>
      <c r="E187" s="578"/>
      <c r="F187" s="394" t="s">
        <v>355</v>
      </c>
      <c r="G187" s="393" t="s">
        <v>355</v>
      </c>
      <c r="H187" s="395" t="s">
        <v>397</v>
      </c>
      <c r="I187" s="396" t="s">
        <v>355</v>
      </c>
      <c r="J187" s="396" t="s">
        <v>355</v>
      </c>
      <c r="K187" s="396" t="s">
        <v>397</v>
      </c>
      <c r="L187" s="372"/>
      <c r="M187" s="372"/>
    </row>
    <row r="188" spans="2:13">
      <c r="B188" s="393" t="s">
        <v>355</v>
      </c>
      <c r="C188" s="577" t="s">
        <v>355</v>
      </c>
      <c r="D188" s="577"/>
      <c r="E188" s="578"/>
      <c r="F188" s="394" t="s">
        <v>355</v>
      </c>
      <c r="G188" s="393" t="s">
        <v>355</v>
      </c>
      <c r="H188" s="395" t="s">
        <v>397</v>
      </c>
      <c r="I188" s="396" t="s">
        <v>355</v>
      </c>
      <c r="J188" s="396" t="s">
        <v>355</v>
      </c>
      <c r="K188" s="396" t="s">
        <v>397</v>
      </c>
      <c r="L188" s="372"/>
      <c r="M188" s="372"/>
    </row>
    <row r="189" spans="2:13">
      <c r="B189" s="393" t="s">
        <v>355</v>
      </c>
      <c r="C189" s="577" t="s">
        <v>355</v>
      </c>
      <c r="D189" s="577"/>
      <c r="E189" s="578"/>
      <c r="F189" s="394" t="s">
        <v>355</v>
      </c>
      <c r="G189" s="393" t="s">
        <v>355</v>
      </c>
      <c r="H189" s="395" t="s">
        <v>397</v>
      </c>
      <c r="I189" s="396" t="s">
        <v>355</v>
      </c>
      <c r="J189" s="396" t="s">
        <v>355</v>
      </c>
      <c r="K189" s="396" t="s">
        <v>397</v>
      </c>
      <c r="L189" s="372"/>
      <c r="M189" s="372"/>
    </row>
    <row r="190" spans="2:13">
      <c r="B190" s="393" t="s">
        <v>355</v>
      </c>
      <c r="C190" s="577" t="s">
        <v>355</v>
      </c>
      <c r="D190" s="577"/>
      <c r="E190" s="578"/>
      <c r="F190" s="394" t="s">
        <v>355</v>
      </c>
      <c r="G190" s="393" t="s">
        <v>355</v>
      </c>
      <c r="H190" s="395" t="s">
        <v>397</v>
      </c>
      <c r="I190" s="396" t="s">
        <v>355</v>
      </c>
      <c r="J190" s="396" t="s">
        <v>355</v>
      </c>
      <c r="K190" s="396" t="s">
        <v>397</v>
      </c>
      <c r="L190" s="372"/>
      <c r="M190" s="372"/>
    </row>
    <row r="191" spans="2:13">
      <c r="B191" s="393" t="s">
        <v>355</v>
      </c>
      <c r="C191" s="577" t="s">
        <v>355</v>
      </c>
      <c r="D191" s="577"/>
      <c r="E191" s="578"/>
      <c r="F191" s="394" t="s">
        <v>355</v>
      </c>
      <c r="G191" s="393" t="s">
        <v>355</v>
      </c>
      <c r="H191" s="395" t="s">
        <v>397</v>
      </c>
      <c r="I191" s="396" t="s">
        <v>355</v>
      </c>
      <c r="J191" s="396" t="s">
        <v>355</v>
      </c>
      <c r="K191" s="396" t="s">
        <v>397</v>
      </c>
      <c r="L191" s="372"/>
      <c r="M191" s="372"/>
    </row>
    <row r="192" spans="2:13">
      <c r="B192" s="398" t="s">
        <v>355</v>
      </c>
      <c r="C192" s="577" t="s">
        <v>355</v>
      </c>
      <c r="D192" s="577"/>
      <c r="E192" s="578"/>
      <c r="F192" s="399" t="s">
        <v>355</v>
      </c>
      <c r="G192" s="398" t="s">
        <v>355</v>
      </c>
      <c r="H192" s="395" t="s">
        <v>397</v>
      </c>
      <c r="I192" s="396" t="s">
        <v>355</v>
      </c>
      <c r="J192" s="396" t="s">
        <v>355</v>
      </c>
      <c r="K192" s="400" t="s">
        <v>397</v>
      </c>
      <c r="L192" s="372"/>
      <c r="M192" s="372"/>
    </row>
    <row r="193" spans="2:13">
      <c r="B193" s="390" t="s">
        <v>412</v>
      </c>
      <c r="C193" s="389" t="s">
        <v>355</v>
      </c>
      <c r="D193" s="389" t="s">
        <v>355</v>
      </c>
      <c r="E193" s="389" t="s">
        <v>355</v>
      </c>
      <c r="F193" s="391" t="s">
        <v>355</v>
      </c>
      <c r="G193" s="391" t="s">
        <v>355</v>
      </c>
      <c r="H193" s="389" t="s">
        <v>355</v>
      </c>
      <c r="I193" s="389" t="s">
        <v>355</v>
      </c>
      <c r="J193" s="401" t="s">
        <v>355</v>
      </c>
      <c r="K193" s="392">
        <v>284.08510000000001</v>
      </c>
      <c r="L193" s="372"/>
      <c r="M193" s="372"/>
    </row>
    <row r="194" spans="2:13">
      <c r="B194" s="387" t="s">
        <v>415</v>
      </c>
      <c r="C194" s="381" t="s">
        <v>355</v>
      </c>
      <c r="D194" s="381" t="s">
        <v>355</v>
      </c>
      <c r="E194" s="381" t="s">
        <v>355</v>
      </c>
      <c r="F194" s="381" t="s">
        <v>355</v>
      </c>
      <c r="G194" s="381" t="s">
        <v>355</v>
      </c>
      <c r="H194" s="388" t="s">
        <v>355</v>
      </c>
      <c r="I194" s="388" t="s">
        <v>376</v>
      </c>
      <c r="J194" s="388" t="s">
        <v>416</v>
      </c>
      <c r="K194" s="388" t="s">
        <v>417</v>
      </c>
      <c r="L194" s="372"/>
      <c r="M194" s="372"/>
    </row>
    <row r="195" spans="2:13">
      <c r="B195" s="390" t="s">
        <v>355</v>
      </c>
      <c r="C195" s="391" t="s">
        <v>355</v>
      </c>
      <c r="D195" s="391" t="s">
        <v>355</v>
      </c>
      <c r="E195" s="391" t="s">
        <v>355</v>
      </c>
      <c r="F195" s="391" t="s">
        <v>355</v>
      </c>
      <c r="G195" s="391" t="s">
        <v>355</v>
      </c>
      <c r="H195" s="392" t="s">
        <v>355</v>
      </c>
      <c r="I195" s="392" t="s">
        <v>355</v>
      </c>
      <c r="J195" s="392" t="s">
        <v>421</v>
      </c>
      <c r="K195" s="392" t="s">
        <v>422</v>
      </c>
      <c r="L195" s="372"/>
      <c r="M195" s="372"/>
    </row>
    <row r="196" spans="2:13">
      <c r="B196" s="393" t="s">
        <v>473</v>
      </c>
      <c r="C196" s="579" t="s">
        <v>474</v>
      </c>
      <c r="D196" s="579"/>
      <c r="E196" s="579"/>
      <c r="F196" s="579"/>
      <c r="G196" s="579"/>
      <c r="H196" s="580"/>
      <c r="I196" s="396">
        <v>1</v>
      </c>
      <c r="J196" s="396">
        <v>32.853000000000002</v>
      </c>
      <c r="K196" s="396">
        <v>32.853000000000002</v>
      </c>
      <c r="L196" s="372"/>
      <c r="M196" s="372"/>
    </row>
    <row r="197" spans="2:13">
      <c r="B197" s="393" t="s">
        <v>475</v>
      </c>
      <c r="C197" s="577" t="s">
        <v>476</v>
      </c>
      <c r="D197" s="577"/>
      <c r="E197" s="577"/>
      <c r="F197" s="577"/>
      <c r="G197" s="577"/>
      <c r="H197" s="578"/>
      <c r="I197" s="396">
        <v>1</v>
      </c>
      <c r="J197" s="396">
        <v>24.153600000000001</v>
      </c>
      <c r="K197" s="396">
        <v>24.153600000000001</v>
      </c>
      <c r="L197" s="372"/>
      <c r="M197" s="372"/>
    </row>
    <row r="198" spans="2:13">
      <c r="B198" s="393" t="s">
        <v>477</v>
      </c>
      <c r="C198" s="577" t="s">
        <v>478</v>
      </c>
      <c r="D198" s="577"/>
      <c r="E198" s="577"/>
      <c r="F198" s="577"/>
      <c r="G198" s="577"/>
      <c r="H198" s="578"/>
      <c r="I198" s="396">
        <v>1</v>
      </c>
      <c r="J198" s="396">
        <v>29.671600000000002</v>
      </c>
      <c r="K198" s="396">
        <v>29.671600000000002</v>
      </c>
      <c r="L198" s="372"/>
      <c r="M198" s="372"/>
    </row>
    <row r="199" spans="2:13">
      <c r="B199" s="393" t="s">
        <v>479</v>
      </c>
      <c r="C199" s="577" t="s">
        <v>480</v>
      </c>
      <c r="D199" s="577"/>
      <c r="E199" s="577"/>
      <c r="F199" s="577"/>
      <c r="G199" s="577"/>
      <c r="H199" s="578"/>
      <c r="I199" s="396">
        <v>1</v>
      </c>
      <c r="J199" s="396">
        <v>23.812899999999999</v>
      </c>
      <c r="K199" s="396">
        <v>23.812899999999999</v>
      </c>
      <c r="L199" s="372"/>
      <c r="M199" s="372"/>
    </row>
    <row r="200" spans="2:13">
      <c r="B200" s="393" t="s">
        <v>427</v>
      </c>
      <c r="C200" s="577" t="s">
        <v>428</v>
      </c>
      <c r="D200" s="577"/>
      <c r="E200" s="577"/>
      <c r="F200" s="577"/>
      <c r="G200" s="577"/>
      <c r="H200" s="578"/>
      <c r="I200" s="396">
        <v>7</v>
      </c>
      <c r="J200" s="396">
        <v>19.831900000000001</v>
      </c>
      <c r="K200" s="396">
        <v>138.82329999999999</v>
      </c>
      <c r="L200" s="372"/>
      <c r="M200" s="372"/>
    </row>
    <row r="201" spans="2:13">
      <c r="B201" s="393" t="s">
        <v>355</v>
      </c>
      <c r="C201" s="577" t="s">
        <v>355</v>
      </c>
      <c r="D201" s="577"/>
      <c r="E201" s="577"/>
      <c r="F201" s="577"/>
      <c r="G201" s="577"/>
      <c r="H201" s="578"/>
      <c r="I201" s="396" t="s">
        <v>355</v>
      </c>
      <c r="J201" s="396" t="s">
        <v>355</v>
      </c>
      <c r="K201" s="396" t="s">
        <v>397</v>
      </c>
      <c r="L201" s="372"/>
      <c r="M201" s="372"/>
    </row>
    <row r="202" spans="2:13">
      <c r="B202" s="398" t="s">
        <v>355</v>
      </c>
      <c r="C202" s="577" t="s">
        <v>355</v>
      </c>
      <c r="D202" s="577"/>
      <c r="E202" s="577"/>
      <c r="F202" s="577"/>
      <c r="G202" s="577"/>
      <c r="H202" s="578"/>
      <c r="I202" s="400" t="s">
        <v>355</v>
      </c>
      <c r="J202" s="396" t="s">
        <v>355</v>
      </c>
      <c r="K202" s="396" t="s">
        <v>397</v>
      </c>
      <c r="L202" s="372"/>
      <c r="M202" s="372"/>
    </row>
    <row r="203" spans="2:13">
      <c r="B203" s="390" t="s">
        <v>434</v>
      </c>
      <c r="C203" s="389" t="s">
        <v>355</v>
      </c>
      <c r="D203" s="389" t="s">
        <v>355</v>
      </c>
      <c r="E203" s="389" t="s">
        <v>355</v>
      </c>
      <c r="F203" s="389" t="s">
        <v>355</v>
      </c>
      <c r="G203" s="389" t="s">
        <v>355</v>
      </c>
      <c r="H203" s="389" t="s">
        <v>355</v>
      </c>
      <c r="I203" s="391" t="s">
        <v>355</v>
      </c>
      <c r="J203" s="401" t="s">
        <v>355</v>
      </c>
      <c r="K203" s="401">
        <v>249.31440000000001</v>
      </c>
      <c r="L203" s="372"/>
      <c r="M203" s="372"/>
    </row>
    <row r="204" spans="2:13">
      <c r="B204" s="402" t="s">
        <v>435</v>
      </c>
      <c r="C204" s="381"/>
      <c r="D204" s="399" t="s">
        <v>355</v>
      </c>
      <c r="E204" s="399">
        <v>34.86</v>
      </c>
      <c r="F204" s="400" t="s">
        <v>426</v>
      </c>
      <c r="G204" s="402" t="s">
        <v>436</v>
      </c>
      <c r="H204" s="381"/>
      <c r="I204" s="391" t="s">
        <v>355</v>
      </c>
      <c r="J204" s="392" t="s">
        <v>355</v>
      </c>
      <c r="K204" s="392">
        <v>533.39949999999999</v>
      </c>
      <c r="L204" s="372"/>
      <c r="M204" s="372"/>
    </row>
    <row r="205" spans="2:13">
      <c r="B205" s="402" t="s">
        <v>437</v>
      </c>
      <c r="C205" s="381"/>
      <c r="D205" s="391" t="s">
        <v>355</v>
      </c>
      <c r="E205" s="391" t="s">
        <v>355</v>
      </c>
      <c r="F205" s="391" t="s">
        <v>355</v>
      </c>
      <c r="G205" s="391" t="s">
        <v>355</v>
      </c>
      <c r="H205" s="391" t="s">
        <v>355</v>
      </c>
      <c r="I205" s="391" t="s">
        <v>355</v>
      </c>
      <c r="J205" s="392" t="s">
        <v>355</v>
      </c>
      <c r="K205" s="392">
        <v>15.3012</v>
      </c>
      <c r="L205" s="372"/>
      <c r="M205" s="372"/>
    </row>
    <row r="206" spans="2:13">
      <c r="B206" s="390" t="s">
        <v>355</v>
      </c>
      <c r="C206" s="391" t="s">
        <v>355</v>
      </c>
      <c r="D206" s="391" t="s">
        <v>355</v>
      </c>
      <c r="E206" s="403" t="s">
        <v>355</v>
      </c>
      <c r="F206" s="403" t="s">
        <v>355</v>
      </c>
      <c r="G206" s="391" t="s">
        <v>355</v>
      </c>
      <c r="H206" s="391" t="s">
        <v>355</v>
      </c>
      <c r="I206" s="391" t="s">
        <v>355</v>
      </c>
      <c r="J206" s="399" t="s">
        <v>355</v>
      </c>
      <c r="K206" s="392" t="s">
        <v>355</v>
      </c>
      <c r="L206" s="372"/>
      <c r="M206" s="372"/>
    </row>
    <row r="207" spans="2:13">
      <c r="B207" s="387" t="s">
        <v>438</v>
      </c>
      <c r="C207" s="381" t="s">
        <v>355</v>
      </c>
      <c r="D207" s="381" t="s">
        <v>355</v>
      </c>
      <c r="E207" s="381" t="s">
        <v>355</v>
      </c>
      <c r="F207" s="381" t="s">
        <v>355</v>
      </c>
      <c r="G207" s="388" t="s">
        <v>355</v>
      </c>
      <c r="H207" s="388" t="s">
        <v>12</v>
      </c>
      <c r="I207" s="388" t="s">
        <v>439</v>
      </c>
      <c r="J207" s="388" t="s">
        <v>440</v>
      </c>
      <c r="K207" s="388" t="s">
        <v>417</v>
      </c>
      <c r="L207" s="372"/>
      <c r="M207" s="372"/>
    </row>
    <row r="208" spans="2:13">
      <c r="B208" s="390" t="s">
        <v>355</v>
      </c>
      <c r="C208" s="391" t="s">
        <v>355</v>
      </c>
      <c r="D208" s="391" t="s">
        <v>355</v>
      </c>
      <c r="E208" s="391" t="s">
        <v>355</v>
      </c>
      <c r="F208" s="391" t="s">
        <v>355</v>
      </c>
      <c r="G208" s="392" t="s">
        <v>355</v>
      </c>
      <c r="H208" s="392" t="s">
        <v>355</v>
      </c>
      <c r="I208" s="392" t="s">
        <v>355</v>
      </c>
      <c r="J208" s="392" t="s">
        <v>156</v>
      </c>
      <c r="K208" s="392" t="s">
        <v>441</v>
      </c>
      <c r="L208" s="372"/>
      <c r="M208" s="372"/>
    </row>
    <row r="209" spans="2:13">
      <c r="B209" s="393" t="s">
        <v>355</v>
      </c>
      <c r="C209" s="579" t="s">
        <v>355</v>
      </c>
      <c r="D209" s="579"/>
      <c r="E209" s="579"/>
      <c r="F209" s="579"/>
      <c r="G209" s="580"/>
      <c r="H209" s="396" t="s">
        <v>355</v>
      </c>
      <c r="I209" s="396" t="s">
        <v>355</v>
      </c>
      <c r="J209" s="396" t="s">
        <v>355</v>
      </c>
      <c r="K209" s="396" t="s">
        <v>397</v>
      </c>
      <c r="L209" s="372"/>
      <c r="M209" s="372"/>
    </row>
    <row r="210" spans="2:13">
      <c r="B210" s="393" t="s">
        <v>355</v>
      </c>
      <c r="C210" s="394" t="s">
        <v>355</v>
      </c>
      <c r="D210" s="394" t="s">
        <v>355</v>
      </c>
      <c r="E210" s="394" t="s">
        <v>355</v>
      </c>
      <c r="F210" s="394" t="s">
        <v>355</v>
      </c>
      <c r="G210" s="396" t="s">
        <v>355</v>
      </c>
      <c r="H210" s="396" t="s">
        <v>355</v>
      </c>
      <c r="I210" s="396" t="s">
        <v>355</v>
      </c>
      <c r="J210" s="396" t="s">
        <v>355</v>
      </c>
      <c r="K210" s="396" t="s">
        <v>397</v>
      </c>
      <c r="L210" s="372"/>
      <c r="M210" s="372"/>
    </row>
    <row r="211" spans="2:13">
      <c r="B211" s="393" t="s">
        <v>355</v>
      </c>
      <c r="C211" s="394" t="s">
        <v>355</v>
      </c>
      <c r="D211" s="394" t="s">
        <v>355</v>
      </c>
      <c r="E211" s="397" t="s">
        <v>355</v>
      </c>
      <c r="F211" s="394" t="s">
        <v>355</v>
      </c>
      <c r="G211" s="394" t="s">
        <v>355</v>
      </c>
      <c r="H211" s="395" t="s">
        <v>355</v>
      </c>
      <c r="I211" s="396" t="s">
        <v>355</v>
      </c>
      <c r="J211" s="396" t="s">
        <v>355</v>
      </c>
      <c r="K211" s="396" t="s">
        <v>355</v>
      </c>
      <c r="L211" s="372"/>
      <c r="M211" s="372"/>
    </row>
    <row r="212" spans="2:13">
      <c r="B212" s="393" t="s">
        <v>355</v>
      </c>
      <c r="C212" s="394" t="s">
        <v>355</v>
      </c>
      <c r="D212" s="394" t="s">
        <v>355</v>
      </c>
      <c r="E212" s="394" t="s">
        <v>355</v>
      </c>
      <c r="F212" s="394" t="s">
        <v>355</v>
      </c>
      <c r="G212" s="394" t="s">
        <v>355</v>
      </c>
      <c r="H212" s="395" t="s">
        <v>355</v>
      </c>
      <c r="I212" s="396" t="s">
        <v>355</v>
      </c>
      <c r="J212" s="396" t="s">
        <v>355</v>
      </c>
      <c r="K212" s="396" t="s">
        <v>397</v>
      </c>
      <c r="L212" s="372"/>
      <c r="M212" s="372"/>
    </row>
    <row r="213" spans="2:13">
      <c r="B213" s="393" t="s">
        <v>355</v>
      </c>
      <c r="C213" s="577" t="s">
        <v>355</v>
      </c>
      <c r="D213" s="577"/>
      <c r="E213" s="577"/>
      <c r="F213" s="577"/>
      <c r="G213" s="578"/>
      <c r="H213" s="396" t="s">
        <v>355</v>
      </c>
      <c r="I213" s="396" t="s">
        <v>355</v>
      </c>
      <c r="J213" s="396" t="s">
        <v>355</v>
      </c>
      <c r="K213" s="396" t="s">
        <v>355</v>
      </c>
      <c r="L213" s="372"/>
      <c r="M213" s="372"/>
    </row>
    <row r="214" spans="2:13">
      <c r="B214" s="393" t="s">
        <v>355</v>
      </c>
      <c r="C214" s="394" t="s">
        <v>355</v>
      </c>
      <c r="D214" s="394" t="s">
        <v>355</v>
      </c>
      <c r="E214" s="394" t="s">
        <v>355</v>
      </c>
      <c r="F214" s="394" t="s">
        <v>355</v>
      </c>
      <c r="G214" s="394" t="s">
        <v>355</v>
      </c>
      <c r="H214" s="395" t="s">
        <v>355</v>
      </c>
      <c r="I214" s="396" t="s">
        <v>355</v>
      </c>
      <c r="J214" s="396" t="s">
        <v>355</v>
      </c>
      <c r="K214" s="396" t="s">
        <v>355</v>
      </c>
      <c r="L214" s="372"/>
      <c r="M214" s="372"/>
    </row>
    <row r="215" spans="2:13">
      <c r="B215" s="393" t="s">
        <v>355</v>
      </c>
      <c r="C215" s="577" t="s">
        <v>355</v>
      </c>
      <c r="D215" s="577"/>
      <c r="E215" s="577"/>
      <c r="F215" s="577"/>
      <c r="G215" s="578"/>
      <c r="H215" s="396" t="s">
        <v>355</v>
      </c>
      <c r="I215" s="396" t="s">
        <v>355</v>
      </c>
      <c r="J215" s="396" t="s">
        <v>355</v>
      </c>
      <c r="K215" s="396" t="s">
        <v>355</v>
      </c>
      <c r="L215" s="372"/>
      <c r="M215" s="372"/>
    </row>
    <row r="216" spans="2:13">
      <c r="B216" s="393" t="s">
        <v>355</v>
      </c>
      <c r="C216" s="577" t="s">
        <v>355</v>
      </c>
      <c r="D216" s="577"/>
      <c r="E216" s="577"/>
      <c r="F216" s="577"/>
      <c r="G216" s="578"/>
      <c r="H216" s="396" t="s">
        <v>355</v>
      </c>
      <c r="I216" s="396" t="s">
        <v>355</v>
      </c>
      <c r="J216" s="396" t="s">
        <v>355</v>
      </c>
      <c r="K216" s="396" t="s">
        <v>355</v>
      </c>
      <c r="L216" s="372"/>
      <c r="M216" s="372"/>
    </row>
    <row r="217" spans="2:13">
      <c r="B217" s="393" t="s">
        <v>355</v>
      </c>
      <c r="C217" s="394" t="s">
        <v>355</v>
      </c>
      <c r="D217" s="394" t="s">
        <v>355</v>
      </c>
      <c r="E217" s="394" t="s">
        <v>355</v>
      </c>
      <c r="F217" s="394" t="s">
        <v>355</v>
      </c>
      <c r="G217" s="396" t="s">
        <v>355</v>
      </c>
      <c r="H217" s="396" t="s">
        <v>355</v>
      </c>
      <c r="I217" s="396" t="s">
        <v>355</v>
      </c>
      <c r="J217" s="396" t="s">
        <v>355</v>
      </c>
      <c r="K217" s="396" t="s">
        <v>355</v>
      </c>
      <c r="L217" s="372"/>
      <c r="M217" s="372"/>
    </row>
    <row r="218" spans="2:13">
      <c r="B218" s="393" t="s">
        <v>355</v>
      </c>
      <c r="C218" s="394" t="s">
        <v>355</v>
      </c>
      <c r="D218" s="394" t="s">
        <v>355</v>
      </c>
      <c r="E218" s="394" t="s">
        <v>355</v>
      </c>
      <c r="F218" s="394" t="s">
        <v>355</v>
      </c>
      <c r="G218" s="396" t="s">
        <v>355</v>
      </c>
      <c r="H218" s="396" t="s">
        <v>355</v>
      </c>
      <c r="I218" s="396" t="s">
        <v>355</v>
      </c>
      <c r="J218" s="396" t="s">
        <v>355</v>
      </c>
      <c r="K218" s="396" t="s">
        <v>355</v>
      </c>
      <c r="L218" s="372"/>
      <c r="M218" s="372"/>
    </row>
    <row r="219" spans="2:13">
      <c r="B219" s="393" t="s">
        <v>355</v>
      </c>
      <c r="C219" s="577" t="s">
        <v>355</v>
      </c>
      <c r="D219" s="577"/>
      <c r="E219" s="577"/>
      <c r="F219" s="577"/>
      <c r="G219" s="578"/>
      <c r="H219" s="396" t="s">
        <v>355</v>
      </c>
      <c r="I219" s="396" t="s">
        <v>355</v>
      </c>
      <c r="J219" s="396" t="s">
        <v>355</v>
      </c>
      <c r="K219" s="396" t="s">
        <v>355</v>
      </c>
      <c r="L219" s="372"/>
      <c r="M219" s="372"/>
    </row>
    <row r="220" spans="2:13">
      <c r="B220" s="393" t="s">
        <v>355</v>
      </c>
      <c r="C220" s="577" t="s">
        <v>355</v>
      </c>
      <c r="D220" s="577"/>
      <c r="E220" s="577"/>
      <c r="F220" s="577"/>
      <c r="G220" s="578"/>
      <c r="H220" s="396" t="s">
        <v>355</v>
      </c>
      <c r="I220" s="396" t="s">
        <v>355</v>
      </c>
      <c r="J220" s="396" t="s">
        <v>355</v>
      </c>
      <c r="K220" s="396" t="s">
        <v>355</v>
      </c>
      <c r="L220" s="372"/>
      <c r="M220" s="372"/>
    </row>
    <row r="221" spans="2:13">
      <c r="B221" s="393" t="s">
        <v>355</v>
      </c>
      <c r="C221" s="577" t="s">
        <v>355</v>
      </c>
      <c r="D221" s="577"/>
      <c r="E221" s="577"/>
      <c r="F221" s="577"/>
      <c r="G221" s="578"/>
      <c r="H221" s="396" t="s">
        <v>355</v>
      </c>
      <c r="I221" s="396" t="s">
        <v>355</v>
      </c>
      <c r="J221" s="396" t="s">
        <v>355</v>
      </c>
      <c r="K221" s="396" t="s">
        <v>397</v>
      </c>
      <c r="L221" s="372"/>
      <c r="M221" s="372"/>
    </row>
    <row r="222" spans="2:13">
      <c r="B222" s="393" t="s">
        <v>355</v>
      </c>
      <c r="C222" s="577" t="s">
        <v>355</v>
      </c>
      <c r="D222" s="577"/>
      <c r="E222" s="577"/>
      <c r="F222" s="577"/>
      <c r="G222" s="578"/>
      <c r="H222" s="396" t="s">
        <v>355</v>
      </c>
      <c r="I222" s="396" t="s">
        <v>355</v>
      </c>
      <c r="J222" s="396" t="s">
        <v>355</v>
      </c>
      <c r="K222" s="396" t="s">
        <v>355</v>
      </c>
      <c r="L222" s="372"/>
      <c r="M222" s="372"/>
    </row>
    <row r="223" spans="2:13">
      <c r="B223" s="393" t="s">
        <v>355</v>
      </c>
      <c r="C223" s="577" t="s">
        <v>355</v>
      </c>
      <c r="D223" s="577"/>
      <c r="E223" s="577"/>
      <c r="F223" s="577"/>
      <c r="G223" s="578"/>
      <c r="H223" s="396" t="s">
        <v>355</v>
      </c>
      <c r="I223" s="396" t="s">
        <v>355</v>
      </c>
      <c r="J223" s="396" t="s">
        <v>355</v>
      </c>
      <c r="K223" s="396" t="s">
        <v>397</v>
      </c>
      <c r="L223" s="372"/>
      <c r="M223" s="372"/>
    </row>
    <row r="224" spans="2:13">
      <c r="B224" s="393" t="s">
        <v>355</v>
      </c>
      <c r="C224" s="577" t="s">
        <v>355</v>
      </c>
      <c r="D224" s="577"/>
      <c r="E224" s="577"/>
      <c r="F224" s="577"/>
      <c r="G224" s="578"/>
      <c r="H224" s="396" t="s">
        <v>355</v>
      </c>
      <c r="I224" s="396" t="s">
        <v>355</v>
      </c>
      <c r="J224" s="396" t="s">
        <v>355</v>
      </c>
      <c r="K224" s="396" t="s">
        <v>397</v>
      </c>
      <c r="L224" s="372"/>
      <c r="M224" s="372"/>
    </row>
    <row r="225" spans="2:13">
      <c r="B225" s="393" t="s">
        <v>355</v>
      </c>
      <c r="C225" s="577" t="s">
        <v>355</v>
      </c>
      <c r="D225" s="577"/>
      <c r="E225" s="577"/>
      <c r="F225" s="577"/>
      <c r="G225" s="578"/>
      <c r="H225" s="396" t="s">
        <v>355</v>
      </c>
      <c r="I225" s="396" t="s">
        <v>355</v>
      </c>
      <c r="J225" s="396" t="s">
        <v>355</v>
      </c>
      <c r="K225" s="396" t="s">
        <v>397</v>
      </c>
      <c r="L225" s="372"/>
      <c r="M225" s="372"/>
    </row>
    <row r="226" spans="2:13">
      <c r="B226" s="402" t="s">
        <v>452</v>
      </c>
      <c r="C226" s="389" t="s">
        <v>355</v>
      </c>
      <c r="D226" s="389" t="s">
        <v>355</v>
      </c>
      <c r="E226" s="389" t="s">
        <v>355</v>
      </c>
      <c r="F226" s="389" t="s">
        <v>355</v>
      </c>
      <c r="G226" s="389" t="s">
        <v>355</v>
      </c>
      <c r="H226" s="389" t="s">
        <v>355</v>
      </c>
      <c r="I226" s="389" t="s">
        <v>355</v>
      </c>
      <c r="J226" s="401" t="s">
        <v>355</v>
      </c>
      <c r="K226" s="401" t="s">
        <v>391</v>
      </c>
      <c r="L226" s="372"/>
      <c r="M226" s="372"/>
    </row>
    <row r="227" spans="2:13">
      <c r="B227" s="387" t="s">
        <v>453</v>
      </c>
      <c r="C227" s="381" t="s">
        <v>355</v>
      </c>
      <c r="D227" s="381" t="s">
        <v>355</v>
      </c>
      <c r="E227" s="381" t="s">
        <v>355</v>
      </c>
      <c r="F227" s="381" t="s">
        <v>355</v>
      </c>
      <c r="G227" s="381" t="s">
        <v>355</v>
      </c>
      <c r="H227" s="388" t="s">
        <v>355</v>
      </c>
      <c r="I227" s="388" t="s">
        <v>439</v>
      </c>
      <c r="J227" s="388" t="s">
        <v>440</v>
      </c>
      <c r="K227" s="388" t="s">
        <v>417</v>
      </c>
      <c r="L227" s="372"/>
      <c r="M227" s="372"/>
    </row>
    <row r="228" spans="2:13">
      <c r="B228" s="390" t="s">
        <v>355</v>
      </c>
      <c r="C228" s="391" t="s">
        <v>355</v>
      </c>
      <c r="D228" s="391" t="s">
        <v>355</v>
      </c>
      <c r="E228" s="391" t="s">
        <v>355</v>
      </c>
      <c r="F228" s="391" t="s">
        <v>355</v>
      </c>
      <c r="G228" s="391" t="s">
        <v>355</v>
      </c>
      <c r="H228" s="392" t="s">
        <v>355</v>
      </c>
      <c r="I228" s="392" t="s">
        <v>355</v>
      </c>
      <c r="J228" s="392" t="s">
        <v>156</v>
      </c>
      <c r="K228" s="392" t="s">
        <v>441</v>
      </c>
      <c r="L228" s="372"/>
      <c r="M228" s="372"/>
    </row>
    <row r="229" spans="2:13">
      <c r="B229" s="393" t="s">
        <v>355</v>
      </c>
      <c r="C229" s="394" t="s">
        <v>355</v>
      </c>
      <c r="D229" s="394" t="s">
        <v>355</v>
      </c>
      <c r="E229" s="394" t="s">
        <v>355</v>
      </c>
      <c r="F229" s="394" t="s">
        <v>355</v>
      </c>
      <c r="G229" s="394" t="s">
        <v>355</v>
      </c>
      <c r="H229" s="396" t="s">
        <v>355</v>
      </c>
      <c r="I229" s="394" t="s">
        <v>355</v>
      </c>
      <c r="J229" s="393" t="s">
        <v>355</v>
      </c>
      <c r="K229" s="395" t="s">
        <v>397</v>
      </c>
      <c r="L229" s="372"/>
      <c r="M229" s="372"/>
    </row>
    <row r="230" spans="2:13">
      <c r="B230" s="393" t="s">
        <v>355</v>
      </c>
      <c r="C230" s="394" t="s">
        <v>355</v>
      </c>
      <c r="D230" s="394" t="s">
        <v>355</v>
      </c>
      <c r="E230" s="394" t="s">
        <v>355</v>
      </c>
      <c r="F230" s="394" t="s">
        <v>355</v>
      </c>
      <c r="G230" s="394" t="s">
        <v>355</v>
      </c>
      <c r="H230" s="396" t="s">
        <v>355</v>
      </c>
      <c r="I230" s="394" t="s">
        <v>355</v>
      </c>
      <c r="J230" s="395" t="s">
        <v>355</v>
      </c>
      <c r="K230" s="396" t="s">
        <v>397</v>
      </c>
      <c r="L230" s="372"/>
      <c r="M230" s="372"/>
    </row>
    <row r="231" spans="2:13">
      <c r="B231" s="393" t="s">
        <v>355</v>
      </c>
      <c r="C231" s="577" t="s">
        <v>355</v>
      </c>
      <c r="D231" s="577"/>
      <c r="E231" s="577"/>
      <c r="F231" s="577"/>
      <c r="G231" s="577"/>
      <c r="H231" s="396" t="s">
        <v>355</v>
      </c>
      <c r="I231" s="394" t="s">
        <v>355</v>
      </c>
      <c r="J231" s="395" t="s">
        <v>355</v>
      </c>
      <c r="K231" s="396" t="s">
        <v>397</v>
      </c>
      <c r="L231" s="372"/>
      <c r="M231" s="372"/>
    </row>
    <row r="232" spans="2:13">
      <c r="B232" s="393" t="s">
        <v>355</v>
      </c>
      <c r="C232" s="397" t="s">
        <v>355</v>
      </c>
      <c r="D232" s="397" t="s">
        <v>355</v>
      </c>
      <c r="E232" s="397" t="s">
        <v>355</v>
      </c>
      <c r="F232" s="397" t="s">
        <v>355</v>
      </c>
      <c r="G232" s="397" t="s">
        <v>355</v>
      </c>
      <c r="H232" s="396" t="s">
        <v>355</v>
      </c>
      <c r="I232" s="394" t="s">
        <v>355</v>
      </c>
      <c r="J232" s="395" t="s">
        <v>355</v>
      </c>
      <c r="K232" s="396" t="s">
        <v>397</v>
      </c>
      <c r="L232" s="372"/>
      <c r="M232" s="372"/>
    </row>
    <row r="233" spans="2:13">
      <c r="B233" s="393" t="s">
        <v>355</v>
      </c>
      <c r="C233" s="394" t="s">
        <v>355</v>
      </c>
      <c r="D233" s="394" t="s">
        <v>355</v>
      </c>
      <c r="E233" s="394" t="s">
        <v>355</v>
      </c>
      <c r="F233" s="394" t="s">
        <v>355</v>
      </c>
      <c r="G233" s="394" t="s">
        <v>355</v>
      </c>
      <c r="H233" s="396" t="s">
        <v>355</v>
      </c>
      <c r="I233" s="394" t="s">
        <v>355</v>
      </c>
      <c r="J233" s="395" t="s">
        <v>355</v>
      </c>
      <c r="K233" s="396" t="s">
        <v>397</v>
      </c>
      <c r="L233" s="372"/>
      <c r="M233" s="372"/>
    </row>
    <row r="234" spans="2:13">
      <c r="B234" s="393" t="s">
        <v>355</v>
      </c>
      <c r="C234" s="394" t="s">
        <v>355</v>
      </c>
      <c r="D234" s="394" t="s">
        <v>355</v>
      </c>
      <c r="E234" s="394" t="s">
        <v>355</v>
      </c>
      <c r="F234" s="394" t="s">
        <v>355</v>
      </c>
      <c r="G234" s="394" t="s">
        <v>355</v>
      </c>
      <c r="H234" s="396" t="s">
        <v>355</v>
      </c>
      <c r="I234" s="394" t="s">
        <v>355</v>
      </c>
      <c r="J234" s="395" t="s">
        <v>355</v>
      </c>
      <c r="K234" s="396" t="s">
        <v>397</v>
      </c>
      <c r="L234" s="372"/>
      <c r="M234" s="372"/>
    </row>
    <row r="235" spans="2:13">
      <c r="B235" s="393" t="s">
        <v>355</v>
      </c>
      <c r="C235" s="394" t="s">
        <v>355</v>
      </c>
      <c r="D235" s="394" t="s">
        <v>355</v>
      </c>
      <c r="E235" s="394" t="s">
        <v>355</v>
      </c>
      <c r="F235" s="394" t="s">
        <v>355</v>
      </c>
      <c r="G235" s="394" t="s">
        <v>355</v>
      </c>
      <c r="H235" s="396" t="s">
        <v>355</v>
      </c>
      <c r="I235" s="394" t="s">
        <v>355</v>
      </c>
      <c r="J235" s="395" t="s">
        <v>355</v>
      </c>
      <c r="K235" s="396" t="s">
        <v>397</v>
      </c>
      <c r="L235" s="372"/>
      <c r="M235" s="372"/>
    </row>
    <row r="236" spans="2:13">
      <c r="B236" s="393" t="s">
        <v>355</v>
      </c>
      <c r="C236" s="577" t="s">
        <v>355</v>
      </c>
      <c r="D236" s="577"/>
      <c r="E236" s="577"/>
      <c r="F236" s="577"/>
      <c r="G236" s="577"/>
      <c r="H236" s="396" t="s">
        <v>355</v>
      </c>
      <c r="I236" s="394" t="s">
        <v>355</v>
      </c>
      <c r="J236" s="395" t="s">
        <v>355</v>
      </c>
      <c r="K236" s="396" t="s">
        <v>397</v>
      </c>
      <c r="L236" s="372"/>
      <c r="M236" s="372"/>
    </row>
    <row r="237" spans="2:13">
      <c r="B237" s="393" t="s">
        <v>355</v>
      </c>
      <c r="C237" s="577" t="s">
        <v>355</v>
      </c>
      <c r="D237" s="577"/>
      <c r="E237" s="577"/>
      <c r="F237" s="577"/>
      <c r="G237" s="577"/>
      <c r="H237" s="396" t="s">
        <v>355</v>
      </c>
      <c r="I237" s="394" t="s">
        <v>355</v>
      </c>
      <c r="J237" s="395" t="s">
        <v>355</v>
      </c>
      <c r="K237" s="396" t="s">
        <v>397</v>
      </c>
      <c r="L237" s="372"/>
      <c r="M237" s="372"/>
    </row>
    <row r="238" spans="2:13">
      <c r="B238" s="393" t="s">
        <v>355</v>
      </c>
      <c r="C238" s="577" t="s">
        <v>355</v>
      </c>
      <c r="D238" s="577"/>
      <c r="E238" s="577"/>
      <c r="F238" s="577"/>
      <c r="G238" s="577"/>
      <c r="H238" s="396" t="s">
        <v>355</v>
      </c>
      <c r="I238" s="394" t="s">
        <v>355</v>
      </c>
      <c r="J238" s="395" t="s">
        <v>355</v>
      </c>
      <c r="K238" s="396" t="s">
        <v>397</v>
      </c>
      <c r="L238" s="372"/>
      <c r="M238" s="372"/>
    </row>
    <row r="239" spans="2:13">
      <c r="B239" s="402" t="s">
        <v>454</v>
      </c>
      <c r="C239" s="389" t="s">
        <v>355</v>
      </c>
      <c r="D239" s="389" t="s">
        <v>355</v>
      </c>
      <c r="E239" s="389" t="s">
        <v>355</v>
      </c>
      <c r="F239" s="389" t="s">
        <v>355</v>
      </c>
      <c r="G239" s="389" t="s">
        <v>355</v>
      </c>
      <c r="H239" s="389" t="s">
        <v>355</v>
      </c>
      <c r="I239" s="389" t="s">
        <v>355</v>
      </c>
      <c r="J239" s="401" t="s">
        <v>355</v>
      </c>
      <c r="K239" s="401" t="s">
        <v>391</v>
      </c>
      <c r="L239" s="372"/>
      <c r="M239" s="372"/>
    </row>
    <row r="240" spans="2:13">
      <c r="B240" s="380" t="s">
        <v>455</v>
      </c>
      <c r="C240" s="381"/>
      <c r="D240" s="387" t="s">
        <v>439</v>
      </c>
      <c r="E240" s="584" t="s">
        <v>456</v>
      </c>
      <c r="F240" s="575"/>
      <c r="G240" s="581"/>
      <c r="H240" s="575" t="s">
        <v>457</v>
      </c>
      <c r="I240" s="575"/>
      <c r="J240" s="581"/>
      <c r="K240" s="388" t="s">
        <v>417</v>
      </c>
      <c r="L240" s="372"/>
      <c r="M240" s="372"/>
    </row>
    <row r="241" spans="2:13">
      <c r="B241" s="390" t="s">
        <v>355</v>
      </c>
      <c r="C241" s="391" t="s">
        <v>355</v>
      </c>
      <c r="D241" s="390" t="s">
        <v>355</v>
      </c>
      <c r="E241" s="404" t="s">
        <v>458</v>
      </c>
      <c r="F241" s="392" t="s">
        <v>459</v>
      </c>
      <c r="G241" s="392" t="s">
        <v>460</v>
      </c>
      <c r="H241" s="392" t="s">
        <v>458</v>
      </c>
      <c r="I241" s="392" t="s">
        <v>459</v>
      </c>
      <c r="J241" s="392" t="s">
        <v>460</v>
      </c>
      <c r="K241" s="392" t="s">
        <v>441</v>
      </c>
      <c r="L241" s="372"/>
      <c r="M241" s="372"/>
    </row>
    <row r="242" spans="2:13">
      <c r="B242" s="393" t="s">
        <v>355</v>
      </c>
      <c r="C242" s="394" t="s">
        <v>355</v>
      </c>
      <c r="D242" s="393" t="s">
        <v>355</v>
      </c>
      <c r="E242" s="395" t="s">
        <v>355</v>
      </c>
      <c r="F242" s="396" t="s">
        <v>355</v>
      </c>
      <c r="G242" s="396" t="s">
        <v>355</v>
      </c>
      <c r="H242" s="396" t="s">
        <v>355</v>
      </c>
      <c r="I242" s="396" t="s">
        <v>355</v>
      </c>
      <c r="J242" s="396" t="s">
        <v>355</v>
      </c>
      <c r="K242" s="396" t="s">
        <v>391</v>
      </c>
      <c r="L242" s="372"/>
      <c r="M242" s="372"/>
    </row>
    <row r="243" spans="2:13">
      <c r="B243" s="393" t="s">
        <v>355</v>
      </c>
      <c r="C243" s="394" t="s">
        <v>355</v>
      </c>
      <c r="D243" s="393" t="s">
        <v>355</v>
      </c>
      <c r="E243" s="395" t="s">
        <v>355</v>
      </c>
      <c r="F243" s="396" t="s">
        <v>355</v>
      </c>
      <c r="G243" s="396" t="s">
        <v>355</v>
      </c>
      <c r="H243" s="396" t="s">
        <v>355</v>
      </c>
      <c r="I243" s="396" t="s">
        <v>355</v>
      </c>
      <c r="J243" s="396" t="s">
        <v>355</v>
      </c>
      <c r="K243" s="396" t="s">
        <v>391</v>
      </c>
      <c r="L243" s="372"/>
      <c r="M243" s="372"/>
    </row>
    <row r="244" spans="2:13">
      <c r="B244" s="393" t="s">
        <v>355</v>
      </c>
      <c r="C244" s="394" t="s">
        <v>355</v>
      </c>
      <c r="D244" s="393" t="s">
        <v>355</v>
      </c>
      <c r="E244" s="395" t="s">
        <v>355</v>
      </c>
      <c r="F244" s="396" t="s">
        <v>355</v>
      </c>
      <c r="G244" s="396" t="s">
        <v>355</v>
      </c>
      <c r="H244" s="396" t="s">
        <v>355</v>
      </c>
      <c r="I244" s="396" t="s">
        <v>355</v>
      </c>
      <c r="J244" s="396" t="s">
        <v>355</v>
      </c>
      <c r="K244" s="396" t="s">
        <v>391</v>
      </c>
      <c r="L244" s="372"/>
      <c r="M244" s="372"/>
    </row>
    <row r="245" spans="2:13">
      <c r="B245" s="393" t="s">
        <v>355</v>
      </c>
      <c r="C245" s="394" t="s">
        <v>355</v>
      </c>
      <c r="D245" s="393" t="s">
        <v>355</v>
      </c>
      <c r="E245" s="395" t="s">
        <v>355</v>
      </c>
      <c r="F245" s="396" t="s">
        <v>355</v>
      </c>
      <c r="G245" s="396" t="s">
        <v>355</v>
      </c>
      <c r="H245" s="396" t="s">
        <v>355</v>
      </c>
      <c r="I245" s="396" t="s">
        <v>355</v>
      </c>
      <c r="J245" s="396" t="s">
        <v>355</v>
      </c>
      <c r="K245" s="396" t="s">
        <v>355</v>
      </c>
      <c r="L245" s="372"/>
      <c r="M245" s="372"/>
    </row>
    <row r="246" spans="2:13">
      <c r="B246" s="393" t="s">
        <v>355</v>
      </c>
      <c r="C246" s="394" t="s">
        <v>355</v>
      </c>
      <c r="D246" s="393" t="s">
        <v>355</v>
      </c>
      <c r="E246" s="395" t="s">
        <v>355</v>
      </c>
      <c r="F246" s="396" t="s">
        <v>355</v>
      </c>
      <c r="G246" s="396" t="s">
        <v>355</v>
      </c>
      <c r="H246" s="396" t="s">
        <v>355</v>
      </c>
      <c r="I246" s="396" t="s">
        <v>355</v>
      </c>
      <c r="J246" s="396" t="s">
        <v>355</v>
      </c>
      <c r="K246" s="396" t="s">
        <v>355</v>
      </c>
      <c r="L246" s="372"/>
      <c r="M246" s="372"/>
    </row>
    <row r="247" spans="2:13">
      <c r="B247" s="393" t="s">
        <v>355</v>
      </c>
      <c r="C247" s="394" t="s">
        <v>355</v>
      </c>
      <c r="D247" s="393" t="s">
        <v>355</v>
      </c>
      <c r="E247" s="395" t="s">
        <v>355</v>
      </c>
      <c r="F247" s="396" t="s">
        <v>355</v>
      </c>
      <c r="G247" s="396" t="s">
        <v>355</v>
      </c>
      <c r="H247" s="396" t="s">
        <v>355</v>
      </c>
      <c r="I247" s="396" t="s">
        <v>355</v>
      </c>
      <c r="J247" s="396" t="s">
        <v>355</v>
      </c>
      <c r="K247" s="396" t="s">
        <v>355</v>
      </c>
      <c r="L247" s="372"/>
      <c r="M247" s="372"/>
    </row>
    <row r="248" spans="2:13">
      <c r="B248" s="393" t="s">
        <v>355</v>
      </c>
      <c r="C248" s="394" t="s">
        <v>355</v>
      </c>
      <c r="D248" s="393" t="s">
        <v>355</v>
      </c>
      <c r="E248" s="395" t="s">
        <v>355</v>
      </c>
      <c r="F248" s="396" t="s">
        <v>355</v>
      </c>
      <c r="G248" s="396" t="s">
        <v>355</v>
      </c>
      <c r="H248" s="396" t="s">
        <v>355</v>
      </c>
      <c r="I248" s="396" t="s">
        <v>355</v>
      </c>
      <c r="J248" s="396" t="s">
        <v>355</v>
      </c>
      <c r="K248" s="396" t="s">
        <v>355</v>
      </c>
      <c r="L248" s="372"/>
      <c r="M248" s="372"/>
    </row>
    <row r="249" spans="2:13">
      <c r="B249" s="393" t="s">
        <v>355</v>
      </c>
      <c r="C249" s="394" t="s">
        <v>355</v>
      </c>
      <c r="D249" s="393" t="s">
        <v>355</v>
      </c>
      <c r="E249" s="395" t="s">
        <v>355</v>
      </c>
      <c r="F249" s="396" t="s">
        <v>355</v>
      </c>
      <c r="G249" s="396" t="s">
        <v>355</v>
      </c>
      <c r="H249" s="396" t="s">
        <v>355</v>
      </c>
      <c r="I249" s="396" t="s">
        <v>355</v>
      </c>
      <c r="J249" s="396" t="s">
        <v>355</v>
      </c>
      <c r="K249" s="396" t="s">
        <v>355</v>
      </c>
      <c r="L249" s="372"/>
      <c r="M249" s="372"/>
    </row>
    <row r="250" spans="2:13">
      <c r="B250" s="393" t="s">
        <v>355</v>
      </c>
      <c r="C250" s="394" t="s">
        <v>355</v>
      </c>
      <c r="D250" s="393" t="s">
        <v>355</v>
      </c>
      <c r="E250" s="395" t="s">
        <v>355</v>
      </c>
      <c r="F250" s="396" t="s">
        <v>355</v>
      </c>
      <c r="G250" s="396" t="s">
        <v>355</v>
      </c>
      <c r="H250" s="396" t="s">
        <v>355</v>
      </c>
      <c r="I250" s="396" t="s">
        <v>355</v>
      </c>
      <c r="J250" s="396" t="s">
        <v>355</v>
      </c>
      <c r="K250" s="396" t="s">
        <v>355</v>
      </c>
      <c r="L250" s="372"/>
      <c r="M250" s="372"/>
    </row>
    <row r="251" spans="2:13">
      <c r="B251" s="393" t="s">
        <v>355</v>
      </c>
      <c r="C251" s="394" t="s">
        <v>355</v>
      </c>
      <c r="D251" s="393" t="s">
        <v>355</v>
      </c>
      <c r="E251" s="405" t="s">
        <v>355</v>
      </c>
      <c r="F251" s="400" t="s">
        <v>355</v>
      </c>
      <c r="G251" s="400" t="s">
        <v>355</v>
      </c>
      <c r="H251" s="400" t="s">
        <v>355</v>
      </c>
      <c r="I251" s="400" t="s">
        <v>355</v>
      </c>
      <c r="J251" s="400" t="s">
        <v>355</v>
      </c>
      <c r="K251" s="400" t="s">
        <v>355</v>
      </c>
      <c r="L251" s="372"/>
      <c r="M251" s="372"/>
    </row>
    <row r="252" spans="2:13">
      <c r="B252" s="402" t="s">
        <v>461</v>
      </c>
      <c r="C252" s="389" t="s">
        <v>355</v>
      </c>
      <c r="D252" s="389" t="s">
        <v>355</v>
      </c>
      <c r="E252" s="391" t="s">
        <v>355</v>
      </c>
      <c r="F252" s="391" t="s">
        <v>355</v>
      </c>
      <c r="G252" s="391" t="s">
        <v>355</v>
      </c>
      <c r="H252" s="391" t="s">
        <v>355</v>
      </c>
      <c r="I252" s="391" t="s">
        <v>355</v>
      </c>
      <c r="J252" s="400" t="s">
        <v>355</v>
      </c>
      <c r="K252" s="392" t="s">
        <v>391</v>
      </c>
      <c r="L252" s="372"/>
      <c r="M252" s="372"/>
    </row>
    <row r="253" spans="2:13">
      <c r="B253" s="390" t="s">
        <v>355</v>
      </c>
      <c r="C253" s="391" t="s">
        <v>355</v>
      </c>
      <c r="D253" s="391" t="s">
        <v>355</v>
      </c>
      <c r="E253" s="403" t="s">
        <v>355</v>
      </c>
      <c r="F253" s="403" t="s">
        <v>355</v>
      </c>
      <c r="G253" s="391" t="s">
        <v>355</v>
      </c>
      <c r="H253" s="391" t="s">
        <v>355</v>
      </c>
      <c r="I253" s="391" t="s">
        <v>355</v>
      </c>
      <c r="J253" s="391" t="s">
        <v>355</v>
      </c>
      <c r="K253" s="392" t="s">
        <v>355</v>
      </c>
      <c r="L253" s="372"/>
      <c r="M253" s="372"/>
    </row>
    <row r="254" spans="2:13">
      <c r="B254" s="379" t="s">
        <v>462</v>
      </c>
      <c r="C254" s="406"/>
      <c r="D254" s="407" t="s">
        <v>355</v>
      </c>
      <c r="E254" s="407" t="s">
        <v>355</v>
      </c>
      <c r="F254" s="407" t="s">
        <v>355</v>
      </c>
      <c r="G254" s="407" t="s">
        <v>355</v>
      </c>
      <c r="H254" s="407" t="s">
        <v>355</v>
      </c>
      <c r="I254" s="407" t="s">
        <v>355</v>
      </c>
      <c r="J254" s="408" t="s">
        <v>355</v>
      </c>
      <c r="K254" s="409">
        <v>15.3012</v>
      </c>
      <c r="L254" s="372"/>
      <c r="M254" s="372">
        <v>15.3</v>
      </c>
    </row>
    <row r="255" spans="2:13">
      <c r="B255" s="390" t="s">
        <v>463</v>
      </c>
      <c r="C255" s="391" t="s">
        <v>355</v>
      </c>
      <c r="D255" s="391" t="s">
        <v>355</v>
      </c>
      <c r="E255" s="391" t="s">
        <v>355</v>
      </c>
      <c r="F255" s="391" t="s">
        <v>355</v>
      </c>
      <c r="G255" s="391" t="s">
        <v>355</v>
      </c>
      <c r="H255" s="391" t="s">
        <v>355</v>
      </c>
      <c r="I255" s="391" t="s">
        <v>355</v>
      </c>
      <c r="J255" s="410">
        <v>0.31769999999999998</v>
      </c>
      <c r="K255" s="392">
        <v>4.8612000000000002</v>
      </c>
      <c r="L255" s="372"/>
      <c r="M255" s="372">
        <v>4.8600000000000003</v>
      </c>
    </row>
    <row r="256" spans="2:13">
      <c r="B256" s="379" t="s">
        <v>464</v>
      </c>
      <c r="C256" s="406"/>
      <c r="D256" s="407" t="s">
        <v>355</v>
      </c>
      <c r="E256" s="407" t="s">
        <v>355</v>
      </c>
      <c r="F256" s="407" t="s">
        <v>355</v>
      </c>
      <c r="G256" s="407" t="s">
        <v>355</v>
      </c>
      <c r="H256" s="407" t="s">
        <v>355</v>
      </c>
      <c r="I256" s="407" t="s">
        <v>355</v>
      </c>
      <c r="J256" s="408" t="s">
        <v>355</v>
      </c>
      <c r="K256" s="409">
        <v>20.16</v>
      </c>
      <c r="L256" s="372"/>
      <c r="M256" s="372">
        <v>20.16</v>
      </c>
    </row>
    <row r="257" spans="2:13">
      <c r="B257" s="372"/>
      <c r="C257" s="372"/>
      <c r="D257" s="372"/>
      <c r="E257" s="372"/>
      <c r="F257" s="372"/>
      <c r="G257" s="372"/>
      <c r="H257" s="372"/>
      <c r="I257" s="372"/>
      <c r="J257" s="372"/>
      <c r="K257" s="372"/>
      <c r="L257" s="372"/>
      <c r="M257" s="372"/>
    </row>
    <row r="258" spans="2:13">
      <c r="B258" s="372"/>
      <c r="C258" s="372"/>
      <c r="D258" s="372"/>
      <c r="E258" s="372"/>
      <c r="F258" s="372"/>
      <c r="G258" s="372"/>
      <c r="H258" s="372"/>
      <c r="I258" s="372"/>
      <c r="J258" s="372"/>
      <c r="K258" s="372"/>
      <c r="L258" s="372"/>
      <c r="M258" s="372"/>
    </row>
    <row r="259" spans="2:13" ht="26.25">
      <c r="B259" s="367" t="s">
        <v>355</v>
      </c>
      <c r="C259" s="368" t="s">
        <v>355</v>
      </c>
      <c r="D259" s="368" t="s">
        <v>355</v>
      </c>
      <c r="E259" s="369" t="s">
        <v>355</v>
      </c>
      <c r="F259" s="369" t="s">
        <v>355</v>
      </c>
      <c r="G259" s="369" t="s">
        <v>355</v>
      </c>
      <c r="H259" s="369" t="s">
        <v>355</v>
      </c>
      <c r="I259" s="370" t="s">
        <v>355</v>
      </c>
      <c r="J259" s="369" t="s">
        <v>355</v>
      </c>
      <c r="K259" s="371" t="s">
        <v>355</v>
      </c>
      <c r="L259" s="372"/>
      <c r="M259" s="372"/>
    </row>
    <row r="260" spans="2:13" ht="26.25">
      <c r="B260" s="373" t="s">
        <v>355</v>
      </c>
      <c r="C260" s="374" t="s">
        <v>355</v>
      </c>
      <c r="D260" s="374" t="s">
        <v>355</v>
      </c>
      <c r="E260" s="374" t="s">
        <v>355</v>
      </c>
      <c r="F260" s="374" t="s">
        <v>355</v>
      </c>
      <c r="G260" s="374" t="s">
        <v>355</v>
      </c>
      <c r="H260" s="374" t="s">
        <v>355</v>
      </c>
      <c r="I260" s="375" t="s">
        <v>355</v>
      </c>
      <c r="J260" s="374" t="s">
        <v>357</v>
      </c>
      <c r="K260" s="377">
        <v>45292</v>
      </c>
      <c r="L260" s="372"/>
      <c r="M260" s="372"/>
    </row>
    <row r="261" spans="2:13">
      <c r="B261" s="378" t="s">
        <v>355</v>
      </c>
      <c r="C261" s="375" t="s">
        <v>355</v>
      </c>
      <c r="D261" s="375" t="s">
        <v>355</v>
      </c>
      <c r="E261" s="375" t="s">
        <v>355</v>
      </c>
      <c r="F261" s="375" t="s">
        <v>355</v>
      </c>
      <c r="G261" s="375" t="s">
        <v>355</v>
      </c>
      <c r="H261" s="375" t="s">
        <v>355</v>
      </c>
      <c r="I261" s="375" t="s">
        <v>355</v>
      </c>
      <c r="J261" s="374" t="s">
        <v>355</v>
      </c>
      <c r="K261" s="376" t="s">
        <v>359</v>
      </c>
      <c r="L261" s="372"/>
      <c r="M261" s="372"/>
    </row>
    <row r="262" spans="2:13">
      <c r="B262" s="378" t="s">
        <v>355</v>
      </c>
      <c r="C262" s="375" t="s">
        <v>355</v>
      </c>
      <c r="D262" s="375" t="s">
        <v>355</v>
      </c>
      <c r="E262" s="375" t="s">
        <v>355</v>
      </c>
      <c r="F262" s="375" t="s">
        <v>355</v>
      </c>
      <c r="G262" s="375" t="s">
        <v>355</v>
      </c>
      <c r="H262" s="375" t="s">
        <v>355</v>
      </c>
      <c r="I262" s="375" t="s">
        <v>355</v>
      </c>
      <c r="J262" s="374" t="s">
        <v>355</v>
      </c>
      <c r="K262" s="376" t="s">
        <v>355</v>
      </c>
      <c r="L262" s="372"/>
      <c r="M262" s="372"/>
    </row>
    <row r="263" spans="2:13">
      <c r="B263" s="570" t="s">
        <v>363</v>
      </c>
      <c r="C263" s="571"/>
      <c r="D263" s="571"/>
      <c r="E263" s="571"/>
      <c r="F263" s="571"/>
      <c r="G263" s="571"/>
      <c r="H263" s="571"/>
      <c r="I263" s="571"/>
      <c r="J263" s="571"/>
      <c r="K263" s="572"/>
      <c r="L263" s="372"/>
      <c r="M263" s="372"/>
    </row>
    <row r="264" spans="2:13">
      <c r="B264" s="380" t="s">
        <v>365</v>
      </c>
      <c r="C264" s="381"/>
      <c r="D264" s="382" t="s">
        <v>355</v>
      </c>
      <c r="E264" s="383" t="s">
        <v>355</v>
      </c>
      <c r="F264" s="383" t="s">
        <v>355</v>
      </c>
      <c r="G264" s="383" t="s">
        <v>355</v>
      </c>
      <c r="H264" s="383" t="s">
        <v>355</v>
      </c>
      <c r="I264" s="383" t="s">
        <v>355</v>
      </c>
      <c r="J264" s="374" t="s">
        <v>355</v>
      </c>
      <c r="K264" s="376" t="s">
        <v>305</v>
      </c>
      <c r="L264" s="372"/>
      <c r="M264" s="372"/>
    </row>
    <row r="265" spans="2:13">
      <c r="B265" s="582" t="s">
        <v>481</v>
      </c>
      <c r="C265" s="583"/>
      <c r="D265" s="583"/>
      <c r="E265" s="583"/>
      <c r="F265" s="583"/>
      <c r="G265" s="583"/>
      <c r="H265" s="583"/>
      <c r="I265" s="583"/>
      <c r="J265" s="374" t="s">
        <v>368</v>
      </c>
      <c r="K265" s="376" t="s">
        <v>432</v>
      </c>
      <c r="L265" s="372"/>
      <c r="M265" s="372"/>
    </row>
    <row r="266" spans="2:13">
      <c r="B266" s="384" t="s">
        <v>355</v>
      </c>
      <c r="C266" s="385" t="s">
        <v>355</v>
      </c>
      <c r="D266" s="385" t="s">
        <v>355</v>
      </c>
      <c r="E266" s="385" t="s">
        <v>355</v>
      </c>
      <c r="F266" s="385" t="s">
        <v>355</v>
      </c>
      <c r="G266" s="385" t="s">
        <v>355</v>
      </c>
      <c r="H266" s="385" t="s">
        <v>355</v>
      </c>
      <c r="I266" s="385" t="s">
        <v>355</v>
      </c>
      <c r="J266" s="374" t="s">
        <v>374</v>
      </c>
      <c r="K266" s="386" t="s">
        <v>355</v>
      </c>
      <c r="L266" s="372"/>
      <c r="M266" s="372"/>
    </row>
    <row r="267" spans="2:13">
      <c r="B267" s="387" t="s">
        <v>375</v>
      </c>
      <c r="C267" s="381" t="s">
        <v>355</v>
      </c>
      <c r="D267" s="381" t="s">
        <v>355</v>
      </c>
      <c r="E267" s="388" t="s">
        <v>355</v>
      </c>
      <c r="F267" s="388" t="s">
        <v>376</v>
      </c>
      <c r="G267" s="575" t="s">
        <v>377</v>
      </c>
      <c r="H267" s="576"/>
      <c r="I267" s="575" t="s">
        <v>378</v>
      </c>
      <c r="J267" s="576"/>
      <c r="K267" s="388" t="s">
        <v>379</v>
      </c>
      <c r="L267" s="372"/>
      <c r="M267" s="372"/>
    </row>
    <row r="268" spans="2:13">
      <c r="B268" s="390" t="s">
        <v>355</v>
      </c>
      <c r="C268" s="391" t="s">
        <v>355</v>
      </c>
      <c r="D268" s="391" t="s">
        <v>355</v>
      </c>
      <c r="E268" s="392" t="s">
        <v>355</v>
      </c>
      <c r="F268" s="392" t="s">
        <v>355</v>
      </c>
      <c r="G268" s="392" t="s">
        <v>383</v>
      </c>
      <c r="H268" s="392" t="s">
        <v>22</v>
      </c>
      <c r="I268" s="392" t="s">
        <v>383</v>
      </c>
      <c r="J268" s="392" t="s">
        <v>22</v>
      </c>
      <c r="K268" s="392" t="s">
        <v>384</v>
      </c>
      <c r="L268" s="372"/>
      <c r="M268" s="372"/>
    </row>
    <row r="269" spans="2:13">
      <c r="B269" s="393" t="s">
        <v>482</v>
      </c>
      <c r="C269" s="585" t="s">
        <v>483</v>
      </c>
      <c r="D269" s="585"/>
      <c r="E269" s="586"/>
      <c r="F269" s="394">
        <v>1</v>
      </c>
      <c r="G269" s="393">
        <v>1</v>
      </c>
      <c r="H269" s="395" t="s">
        <v>472</v>
      </c>
      <c r="I269" s="396">
        <v>291.12310000000002</v>
      </c>
      <c r="J269" s="396">
        <v>86.7376</v>
      </c>
      <c r="K269" s="396">
        <v>291.12310000000002</v>
      </c>
      <c r="L269" s="372"/>
      <c r="M269" s="372"/>
    </row>
    <row r="270" spans="2:13">
      <c r="B270" s="393" t="s">
        <v>355</v>
      </c>
      <c r="C270" s="577" t="s">
        <v>355</v>
      </c>
      <c r="D270" s="577"/>
      <c r="E270" s="578"/>
      <c r="F270" s="394" t="s">
        <v>355</v>
      </c>
      <c r="G270" s="393" t="s">
        <v>355</v>
      </c>
      <c r="H270" s="395" t="s">
        <v>355</v>
      </c>
      <c r="I270" s="396" t="s">
        <v>355</v>
      </c>
      <c r="J270" s="396" t="s">
        <v>355</v>
      </c>
      <c r="K270" s="396" t="s">
        <v>391</v>
      </c>
      <c r="L270" s="372"/>
      <c r="M270" s="372"/>
    </row>
    <row r="271" spans="2:13">
      <c r="B271" s="393" t="s">
        <v>355</v>
      </c>
      <c r="C271" s="577" t="s">
        <v>355</v>
      </c>
      <c r="D271" s="577"/>
      <c r="E271" s="578"/>
      <c r="F271" s="394" t="s">
        <v>355</v>
      </c>
      <c r="G271" s="393" t="s">
        <v>355</v>
      </c>
      <c r="H271" s="395" t="s">
        <v>355</v>
      </c>
      <c r="I271" s="396" t="s">
        <v>355</v>
      </c>
      <c r="J271" s="396" t="s">
        <v>355</v>
      </c>
      <c r="K271" s="396" t="s">
        <v>391</v>
      </c>
      <c r="L271" s="372"/>
      <c r="M271" s="372"/>
    </row>
    <row r="272" spans="2:13">
      <c r="B272" s="393" t="s">
        <v>355</v>
      </c>
      <c r="C272" s="397" t="s">
        <v>355</v>
      </c>
      <c r="D272" s="397" t="s">
        <v>355</v>
      </c>
      <c r="E272" s="397" t="s">
        <v>355</v>
      </c>
      <c r="F272" s="393" t="s">
        <v>355</v>
      </c>
      <c r="G272" s="393" t="s">
        <v>355</v>
      </c>
      <c r="H272" s="395" t="s">
        <v>355</v>
      </c>
      <c r="I272" s="396" t="s">
        <v>355</v>
      </c>
      <c r="J272" s="396" t="s">
        <v>355</v>
      </c>
      <c r="K272" s="396" t="s">
        <v>391</v>
      </c>
      <c r="L272" s="372"/>
      <c r="M272" s="372"/>
    </row>
    <row r="273" spans="2:13">
      <c r="B273" s="393" t="s">
        <v>355</v>
      </c>
      <c r="C273" s="577" t="s">
        <v>355</v>
      </c>
      <c r="D273" s="577"/>
      <c r="E273" s="578"/>
      <c r="F273" s="394" t="s">
        <v>355</v>
      </c>
      <c r="G273" s="393" t="s">
        <v>355</v>
      </c>
      <c r="H273" s="395" t="s">
        <v>397</v>
      </c>
      <c r="I273" s="396" t="s">
        <v>355</v>
      </c>
      <c r="J273" s="396" t="s">
        <v>355</v>
      </c>
      <c r="K273" s="396" t="s">
        <v>397</v>
      </c>
      <c r="L273" s="372"/>
      <c r="M273" s="372"/>
    </row>
    <row r="274" spans="2:13">
      <c r="B274" s="393" t="s">
        <v>355</v>
      </c>
      <c r="C274" s="577" t="s">
        <v>355</v>
      </c>
      <c r="D274" s="577"/>
      <c r="E274" s="578"/>
      <c r="F274" s="394" t="s">
        <v>355</v>
      </c>
      <c r="G274" s="393" t="s">
        <v>355</v>
      </c>
      <c r="H274" s="395" t="s">
        <v>397</v>
      </c>
      <c r="I274" s="396" t="s">
        <v>355</v>
      </c>
      <c r="J274" s="396" t="s">
        <v>355</v>
      </c>
      <c r="K274" s="396" t="s">
        <v>397</v>
      </c>
      <c r="L274" s="372"/>
      <c r="M274" s="372"/>
    </row>
    <row r="275" spans="2:13">
      <c r="B275" s="393" t="s">
        <v>355</v>
      </c>
      <c r="C275" s="577" t="s">
        <v>355</v>
      </c>
      <c r="D275" s="577"/>
      <c r="E275" s="578"/>
      <c r="F275" s="394" t="s">
        <v>355</v>
      </c>
      <c r="G275" s="393" t="s">
        <v>355</v>
      </c>
      <c r="H275" s="395" t="s">
        <v>397</v>
      </c>
      <c r="I275" s="396" t="s">
        <v>355</v>
      </c>
      <c r="J275" s="396" t="s">
        <v>355</v>
      </c>
      <c r="K275" s="396" t="s">
        <v>397</v>
      </c>
      <c r="L275" s="372"/>
      <c r="M275" s="372"/>
    </row>
    <row r="276" spans="2:13">
      <c r="B276" s="393" t="s">
        <v>355</v>
      </c>
      <c r="C276" s="577" t="s">
        <v>355</v>
      </c>
      <c r="D276" s="577"/>
      <c r="E276" s="578"/>
      <c r="F276" s="394" t="s">
        <v>355</v>
      </c>
      <c r="G276" s="393" t="s">
        <v>355</v>
      </c>
      <c r="H276" s="395" t="s">
        <v>397</v>
      </c>
      <c r="I276" s="396" t="s">
        <v>355</v>
      </c>
      <c r="J276" s="396" t="s">
        <v>355</v>
      </c>
      <c r="K276" s="396" t="s">
        <v>397</v>
      </c>
      <c r="L276" s="372"/>
      <c r="M276" s="372"/>
    </row>
    <row r="277" spans="2:13">
      <c r="B277" s="393" t="s">
        <v>355</v>
      </c>
      <c r="C277" s="577" t="s">
        <v>355</v>
      </c>
      <c r="D277" s="577"/>
      <c r="E277" s="578"/>
      <c r="F277" s="394" t="s">
        <v>355</v>
      </c>
      <c r="G277" s="393" t="s">
        <v>355</v>
      </c>
      <c r="H277" s="395" t="s">
        <v>397</v>
      </c>
      <c r="I277" s="396" t="s">
        <v>355</v>
      </c>
      <c r="J277" s="396" t="s">
        <v>355</v>
      </c>
      <c r="K277" s="396" t="s">
        <v>397</v>
      </c>
      <c r="L277" s="372"/>
      <c r="M277" s="372"/>
    </row>
    <row r="278" spans="2:13">
      <c r="B278" s="398" t="s">
        <v>355</v>
      </c>
      <c r="C278" s="577" t="s">
        <v>355</v>
      </c>
      <c r="D278" s="577"/>
      <c r="E278" s="578"/>
      <c r="F278" s="399" t="s">
        <v>355</v>
      </c>
      <c r="G278" s="398" t="s">
        <v>355</v>
      </c>
      <c r="H278" s="395" t="s">
        <v>397</v>
      </c>
      <c r="I278" s="396" t="s">
        <v>355</v>
      </c>
      <c r="J278" s="396" t="s">
        <v>355</v>
      </c>
      <c r="K278" s="400" t="s">
        <v>397</v>
      </c>
      <c r="L278" s="372"/>
      <c r="M278" s="372"/>
    </row>
    <row r="279" spans="2:13">
      <c r="B279" s="390" t="s">
        <v>412</v>
      </c>
      <c r="C279" s="389" t="s">
        <v>355</v>
      </c>
      <c r="D279" s="389" t="s">
        <v>355</v>
      </c>
      <c r="E279" s="389" t="s">
        <v>355</v>
      </c>
      <c r="F279" s="391" t="s">
        <v>355</v>
      </c>
      <c r="G279" s="391" t="s">
        <v>355</v>
      </c>
      <c r="H279" s="389" t="s">
        <v>355</v>
      </c>
      <c r="I279" s="389" t="s">
        <v>355</v>
      </c>
      <c r="J279" s="401" t="s">
        <v>355</v>
      </c>
      <c r="K279" s="392">
        <v>291.12310000000002</v>
      </c>
      <c r="L279" s="372"/>
      <c r="M279" s="372"/>
    </row>
    <row r="280" spans="2:13">
      <c r="B280" s="387" t="s">
        <v>415</v>
      </c>
      <c r="C280" s="381" t="s">
        <v>355</v>
      </c>
      <c r="D280" s="381" t="s">
        <v>355</v>
      </c>
      <c r="E280" s="381" t="s">
        <v>355</v>
      </c>
      <c r="F280" s="381" t="s">
        <v>355</v>
      </c>
      <c r="G280" s="381" t="s">
        <v>355</v>
      </c>
      <c r="H280" s="388" t="s">
        <v>355</v>
      </c>
      <c r="I280" s="388" t="s">
        <v>376</v>
      </c>
      <c r="J280" s="388" t="s">
        <v>416</v>
      </c>
      <c r="K280" s="388" t="s">
        <v>417</v>
      </c>
      <c r="L280" s="372"/>
      <c r="M280" s="372"/>
    </row>
    <row r="281" spans="2:13">
      <c r="B281" s="390" t="s">
        <v>355</v>
      </c>
      <c r="C281" s="391" t="s">
        <v>355</v>
      </c>
      <c r="D281" s="391" t="s">
        <v>355</v>
      </c>
      <c r="E281" s="391" t="s">
        <v>355</v>
      </c>
      <c r="F281" s="391" t="s">
        <v>355</v>
      </c>
      <c r="G281" s="391" t="s">
        <v>355</v>
      </c>
      <c r="H281" s="392" t="s">
        <v>355</v>
      </c>
      <c r="I281" s="392" t="s">
        <v>355</v>
      </c>
      <c r="J281" s="392" t="s">
        <v>421</v>
      </c>
      <c r="K281" s="392" t="s">
        <v>422</v>
      </c>
      <c r="L281" s="372"/>
      <c r="M281" s="372"/>
    </row>
    <row r="282" spans="2:13">
      <c r="B282" s="393" t="s">
        <v>355</v>
      </c>
      <c r="C282" s="579" t="s">
        <v>355</v>
      </c>
      <c r="D282" s="579"/>
      <c r="E282" s="579"/>
      <c r="F282" s="579"/>
      <c r="G282" s="579"/>
      <c r="H282" s="580"/>
      <c r="I282" s="396" t="s">
        <v>355</v>
      </c>
      <c r="J282" s="396" t="s">
        <v>355</v>
      </c>
      <c r="K282" s="396" t="s">
        <v>355</v>
      </c>
      <c r="L282" s="372"/>
      <c r="M282" s="372"/>
    </row>
    <row r="283" spans="2:13">
      <c r="B283" s="393" t="s">
        <v>355</v>
      </c>
      <c r="C283" s="577" t="s">
        <v>355</v>
      </c>
      <c r="D283" s="577"/>
      <c r="E283" s="577"/>
      <c r="F283" s="577"/>
      <c r="G283" s="577"/>
      <c r="H283" s="578"/>
      <c r="I283" s="396" t="s">
        <v>355</v>
      </c>
      <c r="J283" s="396" t="s">
        <v>355</v>
      </c>
      <c r="K283" s="396" t="s">
        <v>355</v>
      </c>
      <c r="L283" s="372"/>
      <c r="M283" s="372"/>
    </row>
    <row r="284" spans="2:13">
      <c r="B284" s="393" t="s">
        <v>355</v>
      </c>
      <c r="C284" s="577" t="s">
        <v>355</v>
      </c>
      <c r="D284" s="577"/>
      <c r="E284" s="577"/>
      <c r="F284" s="577"/>
      <c r="G284" s="577"/>
      <c r="H284" s="578"/>
      <c r="I284" s="396" t="s">
        <v>355</v>
      </c>
      <c r="J284" s="396" t="s">
        <v>355</v>
      </c>
      <c r="K284" s="396" t="s">
        <v>355</v>
      </c>
      <c r="L284" s="372"/>
      <c r="M284" s="372"/>
    </row>
    <row r="285" spans="2:13">
      <c r="B285" s="393" t="s">
        <v>355</v>
      </c>
      <c r="C285" s="577" t="s">
        <v>355</v>
      </c>
      <c r="D285" s="577"/>
      <c r="E285" s="577"/>
      <c r="F285" s="577"/>
      <c r="G285" s="577"/>
      <c r="H285" s="578"/>
      <c r="I285" s="396" t="s">
        <v>355</v>
      </c>
      <c r="J285" s="396" t="s">
        <v>355</v>
      </c>
      <c r="K285" s="396" t="s">
        <v>355</v>
      </c>
      <c r="L285" s="372"/>
      <c r="M285" s="372"/>
    </row>
    <row r="286" spans="2:13">
      <c r="B286" s="393" t="s">
        <v>355</v>
      </c>
      <c r="C286" s="577" t="s">
        <v>355</v>
      </c>
      <c r="D286" s="577"/>
      <c r="E286" s="577"/>
      <c r="F286" s="577"/>
      <c r="G286" s="577"/>
      <c r="H286" s="578"/>
      <c r="I286" s="396" t="s">
        <v>355</v>
      </c>
      <c r="J286" s="396" t="s">
        <v>355</v>
      </c>
      <c r="K286" s="396" t="s">
        <v>355</v>
      </c>
      <c r="L286" s="372"/>
      <c r="M286" s="372"/>
    </row>
    <row r="287" spans="2:13">
      <c r="B287" s="393" t="s">
        <v>355</v>
      </c>
      <c r="C287" s="577" t="s">
        <v>355</v>
      </c>
      <c r="D287" s="577"/>
      <c r="E287" s="577"/>
      <c r="F287" s="577"/>
      <c r="G287" s="577"/>
      <c r="H287" s="578"/>
      <c r="I287" s="396" t="s">
        <v>355</v>
      </c>
      <c r="J287" s="396" t="s">
        <v>355</v>
      </c>
      <c r="K287" s="396" t="s">
        <v>355</v>
      </c>
      <c r="L287" s="372"/>
      <c r="M287" s="372"/>
    </row>
    <row r="288" spans="2:13">
      <c r="B288" s="398" t="s">
        <v>355</v>
      </c>
      <c r="C288" s="577" t="s">
        <v>355</v>
      </c>
      <c r="D288" s="577"/>
      <c r="E288" s="577"/>
      <c r="F288" s="577"/>
      <c r="G288" s="577"/>
      <c r="H288" s="578"/>
      <c r="I288" s="400" t="s">
        <v>355</v>
      </c>
      <c r="J288" s="396" t="s">
        <v>355</v>
      </c>
      <c r="K288" s="396" t="s">
        <v>397</v>
      </c>
      <c r="L288" s="372"/>
      <c r="M288" s="372"/>
    </row>
    <row r="289" spans="2:13">
      <c r="B289" s="390" t="s">
        <v>434</v>
      </c>
      <c r="C289" s="389" t="s">
        <v>355</v>
      </c>
      <c r="D289" s="389" t="s">
        <v>355</v>
      </c>
      <c r="E289" s="389" t="s">
        <v>355</v>
      </c>
      <c r="F289" s="389" t="s">
        <v>355</v>
      </c>
      <c r="G289" s="389" t="s">
        <v>355</v>
      </c>
      <c r="H289" s="389" t="s">
        <v>355</v>
      </c>
      <c r="I289" s="391" t="s">
        <v>355</v>
      </c>
      <c r="J289" s="401" t="s">
        <v>355</v>
      </c>
      <c r="K289" s="401" t="s">
        <v>391</v>
      </c>
      <c r="L289" s="372"/>
      <c r="M289" s="372"/>
    </row>
    <row r="290" spans="2:13">
      <c r="B290" s="402" t="s">
        <v>435</v>
      </c>
      <c r="C290" s="381"/>
      <c r="D290" s="399" t="s">
        <v>355</v>
      </c>
      <c r="E290" s="399">
        <v>249</v>
      </c>
      <c r="F290" s="400" t="s">
        <v>432</v>
      </c>
      <c r="G290" s="402" t="s">
        <v>436</v>
      </c>
      <c r="H290" s="381"/>
      <c r="I290" s="391" t="s">
        <v>355</v>
      </c>
      <c r="J290" s="392" t="s">
        <v>355</v>
      </c>
      <c r="K290" s="392">
        <v>291.12310000000002</v>
      </c>
      <c r="L290" s="372"/>
      <c r="M290" s="372"/>
    </row>
    <row r="291" spans="2:13">
      <c r="B291" s="402" t="s">
        <v>437</v>
      </c>
      <c r="C291" s="381"/>
      <c r="D291" s="391" t="s">
        <v>355</v>
      </c>
      <c r="E291" s="391" t="s">
        <v>355</v>
      </c>
      <c r="F291" s="391" t="s">
        <v>355</v>
      </c>
      <c r="G291" s="391" t="s">
        <v>355</v>
      </c>
      <c r="H291" s="391" t="s">
        <v>355</v>
      </c>
      <c r="I291" s="391" t="s">
        <v>355</v>
      </c>
      <c r="J291" s="392" t="s">
        <v>355</v>
      </c>
      <c r="K291" s="392">
        <v>1.1692</v>
      </c>
      <c r="L291" s="372"/>
      <c r="M291" s="372"/>
    </row>
    <row r="292" spans="2:13">
      <c r="B292" s="390" t="s">
        <v>355</v>
      </c>
      <c r="C292" s="391" t="s">
        <v>355</v>
      </c>
      <c r="D292" s="391" t="s">
        <v>355</v>
      </c>
      <c r="E292" s="403" t="s">
        <v>355</v>
      </c>
      <c r="F292" s="403" t="s">
        <v>355</v>
      </c>
      <c r="G292" s="391" t="s">
        <v>355</v>
      </c>
      <c r="H292" s="391" t="s">
        <v>355</v>
      </c>
      <c r="I292" s="391" t="s">
        <v>355</v>
      </c>
      <c r="J292" s="399" t="s">
        <v>355</v>
      </c>
      <c r="K292" s="392" t="s">
        <v>355</v>
      </c>
      <c r="L292" s="372"/>
      <c r="M292" s="372"/>
    </row>
    <row r="293" spans="2:13">
      <c r="B293" s="387" t="s">
        <v>438</v>
      </c>
      <c r="C293" s="381" t="s">
        <v>355</v>
      </c>
      <c r="D293" s="381" t="s">
        <v>355</v>
      </c>
      <c r="E293" s="381" t="s">
        <v>355</v>
      </c>
      <c r="F293" s="381" t="s">
        <v>355</v>
      </c>
      <c r="G293" s="388" t="s">
        <v>355</v>
      </c>
      <c r="H293" s="388" t="s">
        <v>12</v>
      </c>
      <c r="I293" s="388" t="s">
        <v>439</v>
      </c>
      <c r="J293" s="388" t="s">
        <v>440</v>
      </c>
      <c r="K293" s="388" t="s">
        <v>417</v>
      </c>
      <c r="L293" s="372"/>
      <c r="M293" s="372"/>
    </row>
    <row r="294" spans="2:13">
      <c r="B294" s="390" t="s">
        <v>355</v>
      </c>
      <c r="C294" s="391" t="s">
        <v>355</v>
      </c>
      <c r="D294" s="391" t="s">
        <v>355</v>
      </c>
      <c r="E294" s="391" t="s">
        <v>355</v>
      </c>
      <c r="F294" s="391" t="s">
        <v>355</v>
      </c>
      <c r="G294" s="392" t="s">
        <v>355</v>
      </c>
      <c r="H294" s="392" t="s">
        <v>355</v>
      </c>
      <c r="I294" s="392" t="s">
        <v>355</v>
      </c>
      <c r="J294" s="392" t="s">
        <v>156</v>
      </c>
      <c r="K294" s="392" t="s">
        <v>441</v>
      </c>
      <c r="L294" s="372"/>
      <c r="M294" s="372"/>
    </row>
    <row r="295" spans="2:13">
      <c r="B295" s="393" t="s">
        <v>484</v>
      </c>
      <c r="C295" s="579" t="s">
        <v>485</v>
      </c>
      <c r="D295" s="579"/>
      <c r="E295" s="579"/>
      <c r="F295" s="579"/>
      <c r="G295" s="580"/>
      <c r="H295" s="396" t="s">
        <v>486</v>
      </c>
      <c r="I295" s="396">
        <v>3.149</v>
      </c>
      <c r="J295" s="396">
        <v>1.1692</v>
      </c>
      <c r="K295" s="396">
        <v>3.6799999999999999E-2</v>
      </c>
      <c r="L295" s="372"/>
      <c r="M295" s="372"/>
    </row>
    <row r="296" spans="2:13">
      <c r="B296" s="393" t="s">
        <v>355</v>
      </c>
      <c r="C296" s="394" t="s">
        <v>355</v>
      </c>
      <c r="D296" s="394" t="s">
        <v>355</v>
      </c>
      <c r="E296" s="394" t="s">
        <v>355</v>
      </c>
      <c r="F296" s="394" t="s">
        <v>355</v>
      </c>
      <c r="G296" s="396" t="s">
        <v>355</v>
      </c>
      <c r="H296" s="396" t="s">
        <v>355</v>
      </c>
      <c r="I296" s="396" t="s">
        <v>355</v>
      </c>
      <c r="J296" s="396" t="s">
        <v>355</v>
      </c>
      <c r="K296" s="396" t="s">
        <v>397</v>
      </c>
      <c r="L296" s="372"/>
      <c r="M296" s="372"/>
    </row>
    <row r="297" spans="2:13">
      <c r="B297" s="393" t="s">
        <v>355</v>
      </c>
      <c r="C297" s="394" t="s">
        <v>355</v>
      </c>
      <c r="D297" s="394" t="s">
        <v>355</v>
      </c>
      <c r="E297" s="397" t="s">
        <v>355</v>
      </c>
      <c r="F297" s="394" t="s">
        <v>355</v>
      </c>
      <c r="G297" s="394" t="s">
        <v>355</v>
      </c>
      <c r="H297" s="395" t="s">
        <v>355</v>
      </c>
      <c r="I297" s="396" t="s">
        <v>355</v>
      </c>
      <c r="J297" s="396" t="s">
        <v>355</v>
      </c>
      <c r="K297" s="396" t="s">
        <v>355</v>
      </c>
      <c r="L297" s="372"/>
      <c r="M297" s="372"/>
    </row>
    <row r="298" spans="2:13">
      <c r="B298" s="393" t="s">
        <v>355</v>
      </c>
      <c r="C298" s="394" t="s">
        <v>355</v>
      </c>
      <c r="D298" s="394" t="s">
        <v>355</v>
      </c>
      <c r="E298" s="394" t="s">
        <v>355</v>
      </c>
      <c r="F298" s="394" t="s">
        <v>355</v>
      </c>
      <c r="G298" s="394" t="s">
        <v>355</v>
      </c>
      <c r="H298" s="395" t="s">
        <v>355</v>
      </c>
      <c r="I298" s="396" t="s">
        <v>355</v>
      </c>
      <c r="J298" s="396" t="s">
        <v>355</v>
      </c>
      <c r="K298" s="396" t="s">
        <v>397</v>
      </c>
      <c r="L298" s="372"/>
      <c r="M298" s="372"/>
    </row>
    <row r="299" spans="2:13">
      <c r="B299" s="393" t="s">
        <v>355</v>
      </c>
      <c r="C299" s="577" t="s">
        <v>355</v>
      </c>
      <c r="D299" s="577"/>
      <c r="E299" s="577"/>
      <c r="F299" s="577"/>
      <c r="G299" s="578"/>
      <c r="H299" s="396" t="s">
        <v>355</v>
      </c>
      <c r="I299" s="396" t="s">
        <v>355</v>
      </c>
      <c r="J299" s="396" t="s">
        <v>355</v>
      </c>
      <c r="K299" s="396" t="s">
        <v>355</v>
      </c>
      <c r="L299" s="372"/>
      <c r="M299" s="372"/>
    </row>
    <row r="300" spans="2:13">
      <c r="B300" s="393" t="s">
        <v>355</v>
      </c>
      <c r="C300" s="394" t="s">
        <v>355</v>
      </c>
      <c r="D300" s="394" t="s">
        <v>355</v>
      </c>
      <c r="E300" s="394" t="s">
        <v>355</v>
      </c>
      <c r="F300" s="394" t="s">
        <v>355</v>
      </c>
      <c r="G300" s="394" t="s">
        <v>355</v>
      </c>
      <c r="H300" s="395" t="s">
        <v>355</v>
      </c>
      <c r="I300" s="396" t="s">
        <v>355</v>
      </c>
      <c r="J300" s="396" t="s">
        <v>355</v>
      </c>
      <c r="K300" s="396" t="s">
        <v>355</v>
      </c>
      <c r="L300" s="372"/>
      <c r="M300" s="372"/>
    </row>
    <row r="301" spans="2:13">
      <c r="B301" s="393" t="s">
        <v>355</v>
      </c>
      <c r="C301" s="577" t="s">
        <v>355</v>
      </c>
      <c r="D301" s="577"/>
      <c r="E301" s="577"/>
      <c r="F301" s="577"/>
      <c r="G301" s="578"/>
      <c r="H301" s="396" t="s">
        <v>355</v>
      </c>
      <c r="I301" s="396" t="s">
        <v>355</v>
      </c>
      <c r="J301" s="396" t="s">
        <v>355</v>
      </c>
      <c r="K301" s="396" t="s">
        <v>355</v>
      </c>
      <c r="L301" s="372"/>
      <c r="M301" s="372"/>
    </row>
    <row r="302" spans="2:13">
      <c r="B302" s="393" t="s">
        <v>355</v>
      </c>
      <c r="C302" s="577" t="s">
        <v>355</v>
      </c>
      <c r="D302" s="577"/>
      <c r="E302" s="577"/>
      <c r="F302" s="577"/>
      <c r="G302" s="578"/>
      <c r="H302" s="396" t="s">
        <v>355</v>
      </c>
      <c r="I302" s="396" t="s">
        <v>355</v>
      </c>
      <c r="J302" s="396" t="s">
        <v>355</v>
      </c>
      <c r="K302" s="396" t="s">
        <v>355</v>
      </c>
      <c r="L302" s="372"/>
      <c r="M302" s="372"/>
    </row>
    <row r="303" spans="2:13">
      <c r="B303" s="393" t="s">
        <v>355</v>
      </c>
      <c r="C303" s="394" t="s">
        <v>355</v>
      </c>
      <c r="D303" s="394" t="s">
        <v>355</v>
      </c>
      <c r="E303" s="394" t="s">
        <v>355</v>
      </c>
      <c r="F303" s="394" t="s">
        <v>355</v>
      </c>
      <c r="G303" s="396" t="s">
        <v>355</v>
      </c>
      <c r="H303" s="396" t="s">
        <v>355</v>
      </c>
      <c r="I303" s="396" t="s">
        <v>355</v>
      </c>
      <c r="J303" s="396" t="s">
        <v>355</v>
      </c>
      <c r="K303" s="396" t="s">
        <v>355</v>
      </c>
      <c r="L303" s="372"/>
      <c r="M303" s="372"/>
    </row>
    <row r="304" spans="2:13">
      <c r="B304" s="393" t="s">
        <v>355</v>
      </c>
      <c r="C304" s="394" t="s">
        <v>355</v>
      </c>
      <c r="D304" s="394" t="s">
        <v>355</v>
      </c>
      <c r="E304" s="394" t="s">
        <v>355</v>
      </c>
      <c r="F304" s="394" t="s">
        <v>355</v>
      </c>
      <c r="G304" s="396" t="s">
        <v>355</v>
      </c>
      <c r="H304" s="396" t="s">
        <v>355</v>
      </c>
      <c r="I304" s="396" t="s">
        <v>355</v>
      </c>
      <c r="J304" s="396" t="s">
        <v>355</v>
      </c>
      <c r="K304" s="396" t="s">
        <v>355</v>
      </c>
      <c r="L304" s="372"/>
      <c r="M304" s="372"/>
    </row>
    <row r="305" spans="2:13">
      <c r="B305" s="393" t="s">
        <v>355</v>
      </c>
      <c r="C305" s="577" t="s">
        <v>355</v>
      </c>
      <c r="D305" s="577"/>
      <c r="E305" s="577"/>
      <c r="F305" s="577"/>
      <c r="G305" s="578"/>
      <c r="H305" s="396" t="s">
        <v>355</v>
      </c>
      <c r="I305" s="396" t="s">
        <v>355</v>
      </c>
      <c r="J305" s="396" t="s">
        <v>355</v>
      </c>
      <c r="K305" s="396" t="s">
        <v>355</v>
      </c>
      <c r="L305" s="372"/>
      <c r="M305" s="372"/>
    </row>
    <row r="306" spans="2:13">
      <c r="B306" s="393" t="s">
        <v>355</v>
      </c>
      <c r="C306" s="577" t="s">
        <v>355</v>
      </c>
      <c r="D306" s="577"/>
      <c r="E306" s="577"/>
      <c r="F306" s="577"/>
      <c r="G306" s="578"/>
      <c r="H306" s="396" t="s">
        <v>355</v>
      </c>
      <c r="I306" s="396" t="s">
        <v>355</v>
      </c>
      <c r="J306" s="396" t="s">
        <v>355</v>
      </c>
      <c r="K306" s="396" t="s">
        <v>355</v>
      </c>
      <c r="L306" s="372"/>
      <c r="M306" s="372"/>
    </row>
    <row r="307" spans="2:13">
      <c r="B307" s="393" t="s">
        <v>355</v>
      </c>
      <c r="C307" s="577" t="s">
        <v>355</v>
      </c>
      <c r="D307" s="577"/>
      <c r="E307" s="577"/>
      <c r="F307" s="577"/>
      <c r="G307" s="578"/>
      <c r="H307" s="396" t="s">
        <v>355</v>
      </c>
      <c r="I307" s="396" t="s">
        <v>355</v>
      </c>
      <c r="J307" s="396" t="s">
        <v>355</v>
      </c>
      <c r="K307" s="396" t="s">
        <v>397</v>
      </c>
      <c r="L307" s="372"/>
      <c r="M307" s="372"/>
    </row>
    <row r="308" spans="2:13">
      <c r="B308" s="393" t="s">
        <v>355</v>
      </c>
      <c r="C308" s="577" t="s">
        <v>355</v>
      </c>
      <c r="D308" s="577"/>
      <c r="E308" s="577"/>
      <c r="F308" s="577"/>
      <c r="G308" s="578"/>
      <c r="H308" s="396" t="s">
        <v>355</v>
      </c>
      <c r="I308" s="396" t="s">
        <v>355</v>
      </c>
      <c r="J308" s="396" t="s">
        <v>355</v>
      </c>
      <c r="K308" s="396" t="s">
        <v>355</v>
      </c>
      <c r="L308" s="372"/>
      <c r="M308" s="372"/>
    </row>
    <row r="309" spans="2:13">
      <c r="B309" s="393" t="s">
        <v>355</v>
      </c>
      <c r="C309" s="577" t="s">
        <v>355</v>
      </c>
      <c r="D309" s="577"/>
      <c r="E309" s="577"/>
      <c r="F309" s="577"/>
      <c r="G309" s="578"/>
      <c r="H309" s="396" t="s">
        <v>355</v>
      </c>
      <c r="I309" s="396" t="s">
        <v>355</v>
      </c>
      <c r="J309" s="396" t="s">
        <v>355</v>
      </c>
      <c r="K309" s="396" t="s">
        <v>397</v>
      </c>
      <c r="L309" s="372"/>
      <c r="M309" s="372"/>
    </row>
    <row r="310" spans="2:13">
      <c r="B310" s="393" t="s">
        <v>355</v>
      </c>
      <c r="C310" s="577" t="s">
        <v>355</v>
      </c>
      <c r="D310" s="577"/>
      <c r="E310" s="577"/>
      <c r="F310" s="577"/>
      <c r="G310" s="578"/>
      <c r="H310" s="396" t="s">
        <v>355</v>
      </c>
      <c r="I310" s="396" t="s">
        <v>355</v>
      </c>
      <c r="J310" s="396" t="s">
        <v>355</v>
      </c>
      <c r="K310" s="396" t="s">
        <v>397</v>
      </c>
      <c r="L310" s="372"/>
      <c r="M310" s="372"/>
    </row>
    <row r="311" spans="2:13">
      <c r="B311" s="393" t="s">
        <v>355</v>
      </c>
      <c r="C311" s="577" t="s">
        <v>355</v>
      </c>
      <c r="D311" s="577"/>
      <c r="E311" s="577"/>
      <c r="F311" s="577"/>
      <c r="G311" s="578"/>
      <c r="H311" s="396" t="s">
        <v>355</v>
      </c>
      <c r="I311" s="396" t="s">
        <v>355</v>
      </c>
      <c r="J311" s="396" t="s">
        <v>355</v>
      </c>
      <c r="K311" s="396" t="s">
        <v>397</v>
      </c>
      <c r="L311" s="372"/>
      <c r="M311" s="372"/>
    </row>
    <row r="312" spans="2:13">
      <c r="B312" s="402" t="s">
        <v>452</v>
      </c>
      <c r="C312" s="389" t="s">
        <v>355</v>
      </c>
      <c r="D312" s="389" t="s">
        <v>355</v>
      </c>
      <c r="E312" s="389" t="s">
        <v>355</v>
      </c>
      <c r="F312" s="389" t="s">
        <v>355</v>
      </c>
      <c r="G312" s="389" t="s">
        <v>355</v>
      </c>
      <c r="H312" s="389" t="s">
        <v>355</v>
      </c>
      <c r="I312" s="389" t="s">
        <v>355</v>
      </c>
      <c r="J312" s="401" t="s">
        <v>355</v>
      </c>
      <c r="K312" s="401">
        <v>3.6799999999999999E-2</v>
      </c>
      <c r="L312" s="372"/>
      <c r="M312" s="372"/>
    </row>
    <row r="313" spans="2:13">
      <c r="B313" s="387" t="s">
        <v>453</v>
      </c>
      <c r="C313" s="381" t="s">
        <v>355</v>
      </c>
      <c r="D313" s="381" t="s">
        <v>355</v>
      </c>
      <c r="E313" s="381" t="s">
        <v>355</v>
      </c>
      <c r="F313" s="381" t="s">
        <v>355</v>
      </c>
      <c r="G313" s="381" t="s">
        <v>355</v>
      </c>
      <c r="H313" s="388" t="s">
        <v>355</v>
      </c>
      <c r="I313" s="388" t="s">
        <v>439</v>
      </c>
      <c r="J313" s="388" t="s">
        <v>440</v>
      </c>
      <c r="K313" s="388" t="s">
        <v>417</v>
      </c>
      <c r="L313" s="372"/>
      <c r="M313" s="372"/>
    </row>
    <row r="314" spans="2:13">
      <c r="B314" s="390" t="s">
        <v>355</v>
      </c>
      <c r="C314" s="391" t="s">
        <v>355</v>
      </c>
      <c r="D314" s="391" t="s">
        <v>355</v>
      </c>
      <c r="E314" s="391" t="s">
        <v>355</v>
      </c>
      <c r="F314" s="391" t="s">
        <v>355</v>
      </c>
      <c r="G314" s="391" t="s">
        <v>355</v>
      </c>
      <c r="H314" s="392" t="s">
        <v>355</v>
      </c>
      <c r="I314" s="392" t="s">
        <v>355</v>
      </c>
      <c r="J314" s="392" t="s">
        <v>156</v>
      </c>
      <c r="K314" s="392" t="s">
        <v>441</v>
      </c>
      <c r="L314" s="372"/>
      <c r="M314" s="372"/>
    </row>
    <row r="315" spans="2:13">
      <c r="B315" s="393" t="s">
        <v>355</v>
      </c>
      <c r="C315" s="394" t="s">
        <v>355</v>
      </c>
      <c r="D315" s="394" t="s">
        <v>355</v>
      </c>
      <c r="E315" s="394" t="s">
        <v>355</v>
      </c>
      <c r="F315" s="394" t="s">
        <v>355</v>
      </c>
      <c r="G315" s="394" t="s">
        <v>355</v>
      </c>
      <c r="H315" s="396" t="s">
        <v>355</v>
      </c>
      <c r="I315" s="394" t="s">
        <v>355</v>
      </c>
      <c r="J315" s="393" t="s">
        <v>355</v>
      </c>
      <c r="K315" s="395" t="s">
        <v>397</v>
      </c>
      <c r="L315" s="372"/>
      <c r="M315" s="372"/>
    </row>
    <row r="316" spans="2:13">
      <c r="B316" s="393" t="s">
        <v>355</v>
      </c>
      <c r="C316" s="394" t="s">
        <v>355</v>
      </c>
      <c r="D316" s="394" t="s">
        <v>355</v>
      </c>
      <c r="E316" s="394" t="s">
        <v>355</v>
      </c>
      <c r="F316" s="394" t="s">
        <v>355</v>
      </c>
      <c r="G316" s="394" t="s">
        <v>355</v>
      </c>
      <c r="H316" s="396" t="s">
        <v>355</v>
      </c>
      <c r="I316" s="394" t="s">
        <v>355</v>
      </c>
      <c r="J316" s="395" t="s">
        <v>355</v>
      </c>
      <c r="K316" s="396" t="s">
        <v>397</v>
      </c>
      <c r="L316" s="372"/>
      <c r="M316" s="372"/>
    </row>
    <row r="317" spans="2:13">
      <c r="B317" s="393" t="s">
        <v>355</v>
      </c>
      <c r="C317" s="577" t="s">
        <v>355</v>
      </c>
      <c r="D317" s="577"/>
      <c r="E317" s="577"/>
      <c r="F317" s="577"/>
      <c r="G317" s="577"/>
      <c r="H317" s="396" t="s">
        <v>355</v>
      </c>
      <c r="I317" s="394" t="s">
        <v>355</v>
      </c>
      <c r="J317" s="395" t="s">
        <v>355</v>
      </c>
      <c r="K317" s="396" t="s">
        <v>397</v>
      </c>
      <c r="L317" s="372"/>
      <c r="M317" s="372"/>
    </row>
    <row r="318" spans="2:13">
      <c r="B318" s="393" t="s">
        <v>355</v>
      </c>
      <c r="C318" s="397" t="s">
        <v>355</v>
      </c>
      <c r="D318" s="397" t="s">
        <v>355</v>
      </c>
      <c r="E318" s="397" t="s">
        <v>355</v>
      </c>
      <c r="F318" s="397" t="s">
        <v>355</v>
      </c>
      <c r="G318" s="397" t="s">
        <v>355</v>
      </c>
      <c r="H318" s="396" t="s">
        <v>355</v>
      </c>
      <c r="I318" s="394" t="s">
        <v>355</v>
      </c>
      <c r="J318" s="395" t="s">
        <v>355</v>
      </c>
      <c r="K318" s="396" t="s">
        <v>397</v>
      </c>
      <c r="L318" s="372"/>
      <c r="M318" s="372"/>
    </row>
    <row r="319" spans="2:13">
      <c r="B319" s="393" t="s">
        <v>355</v>
      </c>
      <c r="C319" s="394" t="s">
        <v>355</v>
      </c>
      <c r="D319" s="394" t="s">
        <v>355</v>
      </c>
      <c r="E319" s="394" t="s">
        <v>355</v>
      </c>
      <c r="F319" s="394" t="s">
        <v>355</v>
      </c>
      <c r="G319" s="394" t="s">
        <v>355</v>
      </c>
      <c r="H319" s="396" t="s">
        <v>355</v>
      </c>
      <c r="I319" s="394" t="s">
        <v>355</v>
      </c>
      <c r="J319" s="395" t="s">
        <v>355</v>
      </c>
      <c r="K319" s="396" t="s">
        <v>397</v>
      </c>
      <c r="L319" s="372"/>
      <c r="M319" s="372"/>
    </row>
    <row r="320" spans="2:13">
      <c r="B320" s="393" t="s">
        <v>355</v>
      </c>
      <c r="C320" s="394" t="s">
        <v>355</v>
      </c>
      <c r="D320" s="394" t="s">
        <v>355</v>
      </c>
      <c r="E320" s="394" t="s">
        <v>355</v>
      </c>
      <c r="F320" s="394" t="s">
        <v>355</v>
      </c>
      <c r="G320" s="394" t="s">
        <v>355</v>
      </c>
      <c r="H320" s="396" t="s">
        <v>355</v>
      </c>
      <c r="I320" s="394" t="s">
        <v>355</v>
      </c>
      <c r="J320" s="395" t="s">
        <v>355</v>
      </c>
      <c r="K320" s="396" t="s">
        <v>397</v>
      </c>
      <c r="L320" s="372"/>
      <c r="M320" s="372"/>
    </row>
    <row r="321" spans="2:13">
      <c r="B321" s="393" t="s">
        <v>355</v>
      </c>
      <c r="C321" s="394" t="s">
        <v>355</v>
      </c>
      <c r="D321" s="394" t="s">
        <v>355</v>
      </c>
      <c r="E321" s="394" t="s">
        <v>355</v>
      </c>
      <c r="F321" s="394" t="s">
        <v>355</v>
      </c>
      <c r="G321" s="394" t="s">
        <v>355</v>
      </c>
      <c r="H321" s="396" t="s">
        <v>355</v>
      </c>
      <c r="I321" s="394" t="s">
        <v>355</v>
      </c>
      <c r="J321" s="395" t="s">
        <v>355</v>
      </c>
      <c r="K321" s="396" t="s">
        <v>397</v>
      </c>
      <c r="L321" s="372"/>
      <c r="M321" s="372"/>
    </row>
    <row r="322" spans="2:13">
      <c r="B322" s="393" t="s">
        <v>355</v>
      </c>
      <c r="C322" s="577" t="s">
        <v>355</v>
      </c>
      <c r="D322" s="577"/>
      <c r="E322" s="577"/>
      <c r="F322" s="577"/>
      <c r="G322" s="577"/>
      <c r="H322" s="396" t="s">
        <v>355</v>
      </c>
      <c r="I322" s="394" t="s">
        <v>355</v>
      </c>
      <c r="J322" s="395" t="s">
        <v>355</v>
      </c>
      <c r="K322" s="396" t="s">
        <v>397</v>
      </c>
      <c r="L322" s="372"/>
      <c r="M322" s="372"/>
    </row>
    <row r="323" spans="2:13">
      <c r="B323" s="393" t="s">
        <v>355</v>
      </c>
      <c r="C323" s="577" t="s">
        <v>355</v>
      </c>
      <c r="D323" s="577"/>
      <c r="E323" s="577"/>
      <c r="F323" s="577"/>
      <c r="G323" s="577"/>
      <c r="H323" s="396" t="s">
        <v>355</v>
      </c>
      <c r="I323" s="394" t="s">
        <v>355</v>
      </c>
      <c r="J323" s="395" t="s">
        <v>355</v>
      </c>
      <c r="K323" s="396" t="s">
        <v>397</v>
      </c>
      <c r="L323" s="372"/>
      <c r="M323" s="372"/>
    </row>
    <row r="324" spans="2:13">
      <c r="B324" s="393" t="s">
        <v>355</v>
      </c>
      <c r="C324" s="577" t="s">
        <v>355</v>
      </c>
      <c r="D324" s="577"/>
      <c r="E324" s="577"/>
      <c r="F324" s="577"/>
      <c r="G324" s="577"/>
      <c r="H324" s="396" t="s">
        <v>355</v>
      </c>
      <c r="I324" s="394" t="s">
        <v>355</v>
      </c>
      <c r="J324" s="395" t="s">
        <v>355</v>
      </c>
      <c r="K324" s="396" t="s">
        <v>397</v>
      </c>
      <c r="L324" s="372"/>
      <c r="M324" s="372"/>
    </row>
    <row r="325" spans="2:13">
      <c r="B325" s="402" t="s">
        <v>454</v>
      </c>
      <c r="C325" s="389" t="s">
        <v>355</v>
      </c>
      <c r="D325" s="389" t="s">
        <v>355</v>
      </c>
      <c r="E325" s="389" t="s">
        <v>355</v>
      </c>
      <c r="F325" s="389" t="s">
        <v>355</v>
      </c>
      <c r="G325" s="389" t="s">
        <v>355</v>
      </c>
      <c r="H325" s="389" t="s">
        <v>355</v>
      </c>
      <c r="I325" s="389" t="s">
        <v>355</v>
      </c>
      <c r="J325" s="401" t="s">
        <v>355</v>
      </c>
      <c r="K325" s="401" t="s">
        <v>391</v>
      </c>
      <c r="L325" s="372"/>
      <c r="M325" s="372"/>
    </row>
    <row r="326" spans="2:13">
      <c r="B326" s="380" t="s">
        <v>455</v>
      </c>
      <c r="C326" s="381"/>
      <c r="D326" s="387" t="s">
        <v>439</v>
      </c>
      <c r="E326" s="584" t="s">
        <v>456</v>
      </c>
      <c r="F326" s="575"/>
      <c r="G326" s="581"/>
      <c r="H326" s="575" t="s">
        <v>457</v>
      </c>
      <c r="I326" s="575"/>
      <c r="J326" s="581"/>
      <c r="K326" s="388" t="s">
        <v>417</v>
      </c>
      <c r="L326" s="372"/>
      <c r="M326" s="372"/>
    </row>
    <row r="327" spans="2:13">
      <c r="B327" s="390" t="s">
        <v>355</v>
      </c>
      <c r="C327" s="391" t="s">
        <v>355</v>
      </c>
      <c r="D327" s="390" t="s">
        <v>355</v>
      </c>
      <c r="E327" s="404" t="s">
        <v>458</v>
      </c>
      <c r="F327" s="392" t="s">
        <v>459</v>
      </c>
      <c r="G327" s="392" t="s">
        <v>460</v>
      </c>
      <c r="H327" s="392" t="s">
        <v>458</v>
      </c>
      <c r="I327" s="392" t="s">
        <v>459</v>
      </c>
      <c r="J327" s="392" t="s">
        <v>460</v>
      </c>
      <c r="K327" s="392" t="s">
        <v>441</v>
      </c>
      <c r="L327" s="372"/>
      <c r="M327" s="372"/>
    </row>
    <row r="328" spans="2:13">
      <c r="B328" s="393" t="s">
        <v>355</v>
      </c>
      <c r="C328" s="394" t="s">
        <v>355</v>
      </c>
      <c r="D328" s="393" t="s">
        <v>355</v>
      </c>
      <c r="E328" s="395" t="s">
        <v>355</v>
      </c>
      <c r="F328" s="396" t="s">
        <v>355</v>
      </c>
      <c r="G328" s="396" t="s">
        <v>355</v>
      </c>
      <c r="H328" s="396" t="s">
        <v>355</v>
      </c>
      <c r="I328" s="396" t="s">
        <v>355</v>
      </c>
      <c r="J328" s="396" t="s">
        <v>355</v>
      </c>
      <c r="K328" s="396" t="s">
        <v>391</v>
      </c>
      <c r="L328" s="372"/>
      <c r="M328" s="372"/>
    </row>
    <row r="329" spans="2:13">
      <c r="B329" s="393" t="s">
        <v>355</v>
      </c>
      <c r="C329" s="394" t="s">
        <v>355</v>
      </c>
      <c r="D329" s="393" t="s">
        <v>355</v>
      </c>
      <c r="E329" s="395" t="s">
        <v>355</v>
      </c>
      <c r="F329" s="396" t="s">
        <v>355</v>
      </c>
      <c r="G329" s="396" t="s">
        <v>355</v>
      </c>
      <c r="H329" s="396" t="s">
        <v>355</v>
      </c>
      <c r="I329" s="396" t="s">
        <v>355</v>
      </c>
      <c r="J329" s="396" t="s">
        <v>355</v>
      </c>
      <c r="K329" s="396" t="s">
        <v>391</v>
      </c>
      <c r="L329" s="372"/>
      <c r="M329" s="372"/>
    </row>
    <row r="330" spans="2:13">
      <c r="B330" s="393" t="s">
        <v>355</v>
      </c>
      <c r="C330" s="394" t="s">
        <v>355</v>
      </c>
      <c r="D330" s="393" t="s">
        <v>355</v>
      </c>
      <c r="E330" s="395" t="s">
        <v>355</v>
      </c>
      <c r="F330" s="396" t="s">
        <v>355</v>
      </c>
      <c r="G330" s="396" t="s">
        <v>355</v>
      </c>
      <c r="H330" s="396" t="s">
        <v>355</v>
      </c>
      <c r="I330" s="396" t="s">
        <v>355</v>
      </c>
      <c r="J330" s="396" t="s">
        <v>355</v>
      </c>
      <c r="K330" s="396" t="s">
        <v>391</v>
      </c>
      <c r="L330" s="372"/>
      <c r="M330" s="372"/>
    </row>
    <row r="331" spans="2:13">
      <c r="B331" s="393" t="s">
        <v>355</v>
      </c>
      <c r="C331" s="394" t="s">
        <v>355</v>
      </c>
      <c r="D331" s="393" t="s">
        <v>355</v>
      </c>
      <c r="E331" s="395" t="s">
        <v>355</v>
      </c>
      <c r="F331" s="396" t="s">
        <v>355</v>
      </c>
      <c r="G331" s="396" t="s">
        <v>355</v>
      </c>
      <c r="H331" s="396" t="s">
        <v>355</v>
      </c>
      <c r="I331" s="396" t="s">
        <v>355</v>
      </c>
      <c r="J331" s="396" t="s">
        <v>355</v>
      </c>
      <c r="K331" s="396" t="s">
        <v>355</v>
      </c>
      <c r="L331" s="372"/>
      <c r="M331" s="372"/>
    </row>
    <row r="332" spans="2:13">
      <c r="B332" s="393" t="s">
        <v>355</v>
      </c>
      <c r="C332" s="394" t="s">
        <v>355</v>
      </c>
      <c r="D332" s="393" t="s">
        <v>355</v>
      </c>
      <c r="E332" s="395" t="s">
        <v>355</v>
      </c>
      <c r="F332" s="396" t="s">
        <v>355</v>
      </c>
      <c r="G332" s="396" t="s">
        <v>355</v>
      </c>
      <c r="H332" s="396" t="s">
        <v>355</v>
      </c>
      <c r="I332" s="396" t="s">
        <v>355</v>
      </c>
      <c r="J332" s="396" t="s">
        <v>355</v>
      </c>
      <c r="K332" s="396" t="s">
        <v>355</v>
      </c>
      <c r="L332" s="372"/>
      <c r="M332" s="372"/>
    </row>
    <row r="333" spans="2:13">
      <c r="B333" s="393" t="s">
        <v>355</v>
      </c>
      <c r="C333" s="394" t="s">
        <v>355</v>
      </c>
      <c r="D333" s="393" t="s">
        <v>355</v>
      </c>
      <c r="E333" s="395" t="s">
        <v>355</v>
      </c>
      <c r="F333" s="396" t="s">
        <v>355</v>
      </c>
      <c r="G333" s="396" t="s">
        <v>355</v>
      </c>
      <c r="H333" s="396" t="s">
        <v>355</v>
      </c>
      <c r="I333" s="396" t="s">
        <v>355</v>
      </c>
      <c r="J333" s="396" t="s">
        <v>355</v>
      </c>
      <c r="K333" s="396" t="s">
        <v>355</v>
      </c>
      <c r="L333" s="372"/>
      <c r="M333" s="372"/>
    </row>
    <row r="334" spans="2:13">
      <c r="B334" s="393" t="s">
        <v>355</v>
      </c>
      <c r="C334" s="394" t="s">
        <v>355</v>
      </c>
      <c r="D334" s="393" t="s">
        <v>355</v>
      </c>
      <c r="E334" s="395" t="s">
        <v>355</v>
      </c>
      <c r="F334" s="396" t="s">
        <v>355</v>
      </c>
      <c r="G334" s="396" t="s">
        <v>355</v>
      </c>
      <c r="H334" s="396" t="s">
        <v>355</v>
      </c>
      <c r="I334" s="396" t="s">
        <v>355</v>
      </c>
      <c r="J334" s="396" t="s">
        <v>355</v>
      </c>
      <c r="K334" s="396" t="s">
        <v>355</v>
      </c>
      <c r="L334" s="372"/>
      <c r="M334" s="372"/>
    </row>
    <row r="335" spans="2:13">
      <c r="B335" s="393" t="s">
        <v>355</v>
      </c>
      <c r="C335" s="394" t="s">
        <v>355</v>
      </c>
      <c r="D335" s="393" t="s">
        <v>355</v>
      </c>
      <c r="E335" s="395" t="s">
        <v>355</v>
      </c>
      <c r="F335" s="396" t="s">
        <v>355</v>
      </c>
      <c r="G335" s="396" t="s">
        <v>355</v>
      </c>
      <c r="H335" s="396" t="s">
        <v>355</v>
      </c>
      <c r="I335" s="396" t="s">
        <v>355</v>
      </c>
      <c r="J335" s="396" t="s">
        <v>355</v>
      </c>
      <c r="K335" s="396" t="s">
        <v>355</v>
      </c>
      <c r="L335" s="372"/>
      <c r="M335" s="372"/>
    </row>
    <row r="336" spans="2:13">
      <c r="B336" s="393" t="s">
        <v>355</v>
      </c>
      <c r="C336" s="394" t="s">
        <v>355</v>
      </c>
      <c r="D336" s="393" t="s">
        <v>355</v>
      </c>
      <c r="E336" s="395" t="s">
        <v>355</v>
      </c>
      <c r="F336" s="396" t="s">
        <v>355</v>
      </c>
      <c r="G336" s="396" t="s">
        <v>355</v>
      </c>
      <c r="H336" s="396" t="s">
        <v>355</v>
      </c>
      <c r="I336" s="396" t="s">
        <v>355</v>
      </c>
      <c r="J336" s="396" t="s">
        <v>355</v>
      </c>
      <c r="K336" s="396" t="s">
        <v>355</v>
      </c>
      <c r="L336" s="372"/>
      <c r="M336" s="372"/>
    </row>
    <row r="337" spans="2:13">
      <c r="B337" s="393" t="s">
        <v>355</v>
      </c>
      <c r="C337" s="394" t="s">
        <v>355</v>
      </c>
      <c r="D337" s="393" t="s">
        <v>355</v>
      </c>
      <c r="E337" s="405" t="s">
        <v>355</v>
      </c>
      <c r="F337" s="400" t="s">
        <v>355</v>
      </c>
      <c r="G337" s="400" t="s">
        <v>355</v>
      </c>
      <c r="H337" s="400" t="s">
        <v>355</v>
      </c>
      <c r="I337" s="400" t="s">
        <v>355</v>
      </c>
      <c r="J337" s="400" t="s">
        <v>355</v>
      </c>
      <c r="K337" s="400" t="s">
        <v>355</v>
      </c>
      <c r="L337" s="372"/>
      <c r="M337" s="372"/>
    </row>
    <row r="338" spans="2:13">
      <c r="B338" s="402" t="s">
        <v>461</v>
      </c>
      <c r="C338" s="389" t="s">
        <v>355</v>
      </c>
      <c r="D338" s="389" t="s">
        <v>355</v>
      </c>
      <c r="E338" s="391" t="s">
        <v>355</v>
      </c>
      <c r="F338" s="391" t="s">
        <v>355</v>
      </c>
      <c r="G338" s="391" t="s">
        <v>355</v>
      </c>
      <c r="H338" s="391" t="s">
        <v>355</v>
      </c>
      <c r="I338" s="391" t="s">
        <v>355</v>
      </c>
      <c r="J338" s="400" t="s">
        <v>355</v>
      </c>
      <c r="K338" s="392" t="s">
        <v>391</v>
      </c>
      <c r="L338" s="372"/>
      <c r="M338" s="372"/>
    </row>
    <row r="339" spans="2:13">
      <c r="B339" s="390" t="s">
        <v>355</v>
      </c>
      <c r="C339" s="391" t="s">
        <v>355</v>
      </c>
      <c r="D339" s="391" t="s">
        <v>355</v>
      </c>
      <c r="E339" s="403" t="s">
        <v>355</v>
      </c>
      <c r="F339" s="403" t="s">
        <v>355</v>
      </c>
      <c r="G339" s="391" t="s">
        <v>355</v>
      </c>
      <c r="H339" s="391" t="s">
        <v>355</v>
      </c>
      <c r="I339" s="391" t="s">
        <v>355</v>
      </c>
      <c r="J339" s="391" t="s">
        <v>355</v>
      </c>
      <c r="K339" s="392" t="s">
        <v>355</v>
      </c>
      <c r="L339" s="372"/>
      <c r="M339" s="372"/>
    </row>
    <row r="340" spans="2:13">
      <c r="B340" s="379" t="s">
        <v>462</v>
      </c>
      <c r="C340" s="406"/>
      <c r="D340" s="407" t="s">
        <v>355</v>
      </c>
      <c r="E340" s="407" t="s">
        <v>355</v>
      </c>
      <c r="F340" s="407" t="s">
        <v>355</v>
      </c>
      <c r="G340" s="407" t="s">
        <v>355</v>
      </c>
      <c r="H340" s="407" t="s">
        <v>355</v>
      </c>
      <c r="I340" s="407" t="s">
        <v>355</v>
      </c>
      <c r="J340" s="408" t="s">
        <v>355</v>
      </c>
      <c r="K340" s="409">
        <v>1.206</v>
      </c>
      <c r="L340" s="372"/>
      <c r="M340" s="372">
        <v>1.21</v>
      </c>
    </row>
    <row r="341" spans="2:13">
      <c r="B341" s="390" t="s">
        <v>463</v>
      </c>
      <c r="C341" s="391" t="s">
        <v>355</v>
      </c>
      <c r="D341" s="391" t="s">
        <v>355</v>
      </c>
      <c r="E341" s="391" t="s">
        <v>355</v>
      </c>
      <c r="F341" s="391" t="s">
        <v>355</v>
      </c>
      <c r="G341" s="391" t="s">
        <v>355</v>
      </c>
      <c r="H341" s="391" t="s">
        <v>355</v>
      </c>
      <c r="I341" s="391" t="s">
        <v>355</v>
      </c>
      <c r="J341" s="410">
        <v>0.31769999999999998</v>
      </c>
      <c r="K341" s="392">
        <v>0.3831</v>
      </c>
      <c r="L341" s="372"/>
      <c r="M341" s="372">
        <v>0.38</v>
      </c>
    </row>
    <row r="342" spans="2:13">
      <c r="B342" s="379" t="s">
        <v>464</v>
      </c>
      <c r="C342" s="406"/>
      <c r="D342" s="407" t="s">
        <v>355</v>
      </c>
      <c r="E342" s="407" t="s">
        <v>355</v>
      </c>
      <c r="F342" s="407" t="s">
        <v>355</v>
      </c>
      <c r="G342" s="407" t="s">
        <v>355</v>
      </c>
      <c r="H342" s="407" t="s">
        <v>355</v>
      </c>
      <c r="I342" s="407" t="s">
        <v>355</v>
      </c>
      <c r="J342" s="408" t="s">
        <v>355</v>
      </c>
      <c r="K342" s="409">
        <v>1.59</v>
      </c>
      <c r="L342" s="372"/>
      <c r="M342" s="372">
        <v>1.59</v>
      </c>
    </row>
  </sheetData>
  <mergeCells count="151">
    <mergeCell ref="R1:V1"/>
    <mergeCell ref="R2:V2"/>
    <mergeCell ref="R3:V3"/>
    <mergeCell ref="R25:V25"/>
    <mergeCell ref="C324:G324"/>
    <mergeCell ref="E326:G326"/>
    <mergeCell ref="H326:J326"/>
    <mergeCell ref="C309:G309"/>
    <mergeCell ref="C310:G310"/>
    <mergeCell ref="C311:G311"/>
    <mergeCell ref="C317:G317"/>
    <mergeCell ref="C322:G322"/>
    <mergeCell ref="C323:G323"/>
    <mergeCell ref="C301:G301"/>
    <mergeCell ref="C302:G302"/>
    <mergeCell ref="C305:G305"/>
    <mergeCell ref="C306:G306"/>
    <mergeCell ref="C307:G307"/>
    <mergeCell ref="C308:G308"/>
    <mergeCell ref="C285:H285"/>
    <mergeCell ref="C286:H286"/>
    <mergeCell ref="C287:H287"/>
    <mergeCell ref="C288:H288"/>
    <mergeCell ref="C295:G295"/>
    <mergeCell ref="C299:G299"/>
    <mergeCell ref="C276:E276"/>
    <mergeCell ref="C277:E277"/>
    <mergeCell ref="C278:E278"/>
    <mergeCell ref="C282:H282"/>
    <mergeCell ref="C283:H283"/>
    <mergeCell ref="C284:H284"/>
    <mergeCell ref="C269:E269"/>
    <mergeCell ref="C270:E270"/>
    <mergeCell ref="C271:E271"/>
    <mergeCell ref="C273:E273"/>
    <mergeCell ref="C274:E274"/>
    <mergeCell ref="C275:E275"/>
    <mergeCell ref="E240:G240"/>
    <mergeCell ref="H240:J240"/>
    <mergeCell ref="B263:K263"/>
    <mergeCell ref="B265:I265"/>
    <mergeCell ref="G267:H267"/>
    <mergeCell ref="I267:J267"/>
    <mergeCell ref="C224:G224"/>
    <mergeCell ref="C225:G225"/>
    <mergeCell ref="C231:G231"/>
    <mergeCell ref="C236:G236"/>
    <mergeCell ref="C237:G237"/>
    <mergeCell ref="C238:G238"/>
    <mergeCell ref="C216:G216"/>
    <mergeCell ref="C219:G219"/>
    <mergeCell ref="C220:G220"/>
    <mergeCell ref="C221:G221"/>
    <mergeCell ref="C222:G222"/>
    <mergeCell ref="C223:G223"/>
    <mergeCell ref="C200:H200"/>
    <mergeCell ref="C201:H201"/>
    <mergeCell ref="C202:H202"/>
    <mergeCell ref="C209:G209"/>
    <mergeCell ref="C213:G213"/>
    <mergeCell ref="C215:G215"/>
    <mergeCell ref="C191:E191"/>
    <mergeCell ref="C192:E192"/>
    <mergeCell ref="C196:H196"/>
    <mergeCell ref="C197:H197"/>
    <mergeCell ref="C198:H198"/>
    <mergeCell ref="C199:H199"/>
    <mergeCell ref="C184:E184"/>
    <mergeCell ref="C185:E185"/>
    <mergeCell ref="C187:E187"/>
    <mergeCell ref="C188:E188"/>
    <mergeCell ref="C189:E189"/>
    <mergeCell ref="C190:E190"/>
    <mergeCell ref="H154:J154"/>
    <mergeCell ref="B177:K177"/>
    <mergeCell ref="B179:I179"/>
    <mergeCell ref="G181:H181"/>
    <mergeCell ref="I181:J181"/>
    <mergeCell ref="C183:E183"/>
    <mergeCell ref="C139:G139"/>
    <mergeCell ref="C145:G145"/>
    <mergeCell ref="C150:G150"/>
    <mergeCell ref="C151:G151"/>
    <mergeCell ref="C152:G152"/>
    <mergeCell ref="E154:G154"/>
    <mergeCell ref="C133:G133"/>
    <mergeCell ref="C134:G134"/>
    <mergeCell ref="C135:G135"/>
    <mergeCell ref="C136:G136"/>
    <mergeCell ref="C137:G137"/>
    <mergeCell ref="C138:G138"/>
    <mergeCell ref="C114:H114"/>
    <mergeCell ref="C115:H115"/>
    <mergeCell ref="C116:H116"/>
    <mergeCell ref="C127:G127"/>
    <mergeCell ref="C129:G129"/>
    <mergeCell ref="C130:G130"/>
    <mergeCell ref="C105:E105"/>
    <mergeCell ref="C106:E106"/>
    <mergeCell ref="C110:H110"/>
    <mergeCell ref="C111:H111"/>
    <mergeCell ref="C112:H112"/>
    <mergeCell ref="C113:H113"/>
    <mergeCell ref="C98:E98"/>
    <mergeCell ref="C99:E99"/>
    <mergeCell ref="C101:E101"/>
    <mergeCell ref="C102:E102"/>
    <mergeCell ref="C103:E103"/>
    <mergeCell ref="C104:E104"/>
    <mergeCell ref="H68:J68"/>
    <mergeCell ref="B91:K91"/>
    <mergeCell ref="B93:I93"/>
    <mergeCell ref="G95:H95"/>
    <mergeCell ref="I95:J95"/>
    <mergeCell ref="C97:E97"/>
    <mergeCell ref="C53:G53"/>
    <mergeCell ref="C57:G57"/>
    <mergeCell ref="C64:G64"/>
    <mergeCell ref="C65:G65"/>
    <mergeCell ref="C66:G66"/>
    <mergeCell ref="E68:G68"/>
    <mergeCell ref="C47:G47"/>
    <mergeCell ref="C48:G48"/>
    <mergeCell ref="C49:G49"/>
    <mergeCell ref="C50:G50"/>
    <mergeCell ref="C51:G51"/>
    <mergeCell ref="C52:G52"/>
    <mergeCell ref="C29:H29"/>
    <mergeCell ref="C30:H30"/>
    <mergeCell ref="C37:G37"/>
    <mergeCell ref="C41:G41"/>
    <mergeCell ref="C43:G43"/>
    <mergeCell ref="C44:G44"/>
    <mergeCell ref="C26:H26"/>
    <mergeCell ref="C27:H27"/>
    <mergeCell ref="C28:H28"/>
    <mergeCell ref="C13:E13"/>
    <mergeCell ref="C15:E15"/>
    <mergeCell ref="C16:E16"/>
    <mergeCell ref="C17:E17"/>
    <mergeCell ref="C18:E18"/>
    <mergeCell ref="C19:E19"/>
    <mergeCell ref="B5:K5"/>
    <mergeCell ref="B7:I7"/>
    <mergeCell ref="G9:H9"/>
    <mergeCell ref="I9:J9"/>
    <mergeCell ref="C11:E11"/>
    <mergeCell ref="C12:E12"/>
    <mergeCell ref="C20:E20"/>
    <mergeCell ref="C24:H24"/>
    <mergeCell ref="C25:H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5879-20D3-4A68-9D6A-1E87F701BF01}">
  <sheetPr>
    <tabColor theme="9" tint="-0.249977111117893"/>
    <pageSetUpPr fitToPage="1"/>
  </sheetPr>
  <dimension ref="A1:K67"/>
  <sheetViews>
    <sheetView tabSelected="1" zoomScale="145" zoomScaleNormal="145" workbookViewId="0">
      <selection activeCell="B67" sqref="B67"/>
    </sheetView>
  </sheetViews>
  <sheetFormatPr defaultColWidth="9.140625" defaultRowHeight="12.75"/>
  <cols>
    <col min="1" max="1" width="10.140625" style="1" customWidth="1"/>
    <col min="2" max="2" width="43" style="1" customWidth="1"/>
    <col min="3" max="3" width="8" style="1" customWidth="1"/>
    <col min="4" max="4" width="11.140625" style="1" hidden="1" customWidth="1"/>
    <col min="5" max="5" width="8.7109375" style="1" customWidth="1"/>
    <col min="6" max="6" width="9.140625" style="160" customWidth="1"/>
    <col min="7" max="7" width="14.85546875" style="2" customWidth="1"/>
    <col min="8" max="8" width="15.42578125" style="2" customWidth="1"/>
    <col min="9" max="9" width="15.28515625" style="2" customWidth="1"/>
    <col min="10" max="10" width="14.140625" style="2" customWidth="1"/>
    <col min="11" max="11" width="12" style="1" customWidth="1"/>
    <col min="12" max="12" width="9.140625" style="2" customWidth="1"/>
    <col min="13" max="13" width="8.140625" style="2" customWidth="1"/>
    <col min="14" max="14" width="19.28515625" style="2" customWidth="1"/>
    <col min="15" max="15" width="16.5703125" style="2" customWidth="1"/>
    <col min="16" max="16384" width="9.140625" style="2"/>
  </cols>
  <sheetData>
    <row r="1" spans="1:9" ht="16.5" customHeight="1">
      <c r="A1" s="593" t="s">
        <v>356</v>
      </c>
      <c r="B1" s="593"/>
      <c r="C1" s="593"/>
      <c r="D1" s="593"/>
      <c r="E1" s="593"/>
      <c r="F1" s="593"/>
      <c r="G1" s="593"/>
      <c r="H1" s="593"/>
    </row>
    <row r="2" spans="1:9" ht="34.5" customHeight="1">
      <c r="A2" s="598" t="s">
        <v>487</v>
      </c>
      <c r="B2" s="598"/>
      <c r="C2" s="598"/>
      <c r="D2" s="598"/>
      <c r="E2" s="598"/>
      <c r="F2" s="598"/>
      <c r="G2" s="598"/>
      <c r="H2" s="598"/>
    </row>
    <row r="3" spans="1:9" ht="42" customHeight="1">
      <c r="A3" s="452" t="s">
        <v>488</v>
      </c>
      <c r="B3" s="602" t="s">
        <v>686</v>
      </c>
      <c r="C3" s="603"/>
      <c r="D3" s="603"/>
      <c r="E3" s="603"/>
      <c r="F3" s="603"/>
      <c r="G3" s="603"/>
      <c r="H3" s="604"/>
    </row>
    <row r="4" spans="1:9">
      <c r="A4" s="452" t="s">
        <v>489</v>
      </c>
      <c r="B4" s="602" t="s">
        <v>490</v>
      </c>
      <c r="C4" s="603"/>
      <c r="D4" s="603"/>
      <c r="E4" s="603"/>
      <c r="F4" s="603"/>
      <c r="G4" s="603"/>
      <c r="H4" s="604"/>
    </row>
    <row r="5" spans="1:9">
      <c r="A5" s="452" t="s">
        <v>491</v>
      </c>
      <c r="B5" s="599" t="s">
        <v>492</v>
      </c>
      <c r="C5" s="600"/>
      <c r="D5" s="600"/>
      <c r="E5" s="600"/>
      <c r="F5" s="600"/>
      <c r="G5" s="600"/>
      <c r="H5" s="601"/>
    </row>
    <row r="6" spans="1:9" ht="24">
      <c r="A6" s="130" t="s">
        <v>493</v>
      </c>
      <c r="B6" s="451" t="s">
        <v>494</v>
      </c>
      <c r="C6" s="130" t="s">
        <v>6</v>
      </c>
      <c r="D6" s="130" t="s">
        <v>495</v>
      </c>
      <c r="E6" s="130" t="s">
        <v>496</v>
      </c>
      <c r="F6" s="157" t="s">
        <v>497</v>
      </c>
      <c r="G6" s="130" t="s">
        <v>498</v>
      </c>
      <c r="H6" s="243" t="s">
        <v>499</v>
      </c>
    </row>
    <row r="7" spans="1:9" ht="21.75" customHeight="1">
      <c r="A7" s="167" t="s">
        <v>500</v>
      </c>
      <c r="B7" s="168" t="s">
        <v>501</v>
      </c>
      <c r="C7" s="167" t="s">
        <v>502</v>
      </c>
      <c r="D7" s="167" t="s">
        <v>159</v>
      </c>
      <c r="E7" s="167" t="s">
        <v>159</v>
      </c>
      <c r="F7" s="169" t="s">
        <v>159</v>
      </c>
      <c r="G7" s="242" t="s">
        <v>159</v>
      </c>
      <c r="H7" s="244">
        <f>SUM(H8:$H$15)</f>
        <v>11635055.827871308</v>
      </c>
      <c r="I7" s="334"/>
    </row>
    <row r="8" spans="1:9" ht="24">
      <c r="A8" s="135" t="s">
        <v>503</v>
      </c>
      <c r="B8" s="134" t="s">
        <v>504</v>
      </c>
      <c r="C8" s="135" t="s">
        <v>505</v>
      </c>
      <c r="D8" s="132" t="s">
        <v>506</v>
      </c>
      <c r="E8" s="132" t="s">
        <v>507</v>
      </c>
      <c r="F8" s="445">
        <f>Grupo1_DESP!$N$160</f>
        <v>792</v>
      </c>
      <c r="G8" s="444">
        <f>Grupo1_DESP!M160</f>
        <v>3162.34</v>
      </c>
      <c r="H8" s="446">
        <f>Grupo1_DESP!O160</f>
        <v>2504573.2800000003</v>
      </c>
      <c r="I8" s="334"/>
    </row>
    <row r="9" spans="1:9" ht="20.100000000000001" customHeight="1">
      <c r="A9" s="135" t="s">
        <v>508</v>
      </c>
      <c r="B9" s="134" t="s">
        <v>509</v>
      </c>
      <c r="C9" s="135" t="s">
        <v>510</v>
      </c>
      <c r="D9" s="132" t="s">
        <v>506</v>
      </c>
      <c r="E9" s="132" t="s">
        <v>507</v>
      </c>
      <c r="F9" s="445">
        <f>Grupo1_DESP!$N$161</f>
        <v>651.27404607667984</v>
      </c>
      <c r="G9" s="444">
        <f>Grupo1_DESP!M161</f>
        <v>1881.64</v>
      </c>
      <c r="H9" s="444">
        <f>Grupo1_DESP!O161</f>
        <v>1225463.2960597239</v>
      </c>
      <c r="I9" s="334"/>
    </row>
    <row r="10" spans="1:9" ht="24">
      <c r="A10" s="135" t="s">
        <v>511</v>
      </c>
      <c r="B10" s="134" t="s">
        <v>512</v>
      </c>
      <c r="C10" s="135" t="s">
        <v>513</v>
      </c>
      <c r="D10" s="132" t="s">
        <v>506</v>
      </c>
      <c r="E10" s="132" t="s">
        <v>507</v>
      </c>
      <c r="F10" s="445">
        <f>Grupo1_DESP!$N$162</f>
        <v>802</v>
      </c>
      <c r="G10" s="444">
        <f>Grupo1_DESP!M162</f>
        <v>5778.59</v>
      </c>
      <c r="H10" s="444">
        <f>Grupo1_DESP!O162</f>
        <v>4634429.18</v>
      </c>
      <c r="I10" s="334"/>
    </row>
    <row r="11" spans="1:9" ht="24">
      <c r="A11" s="135" t="s">
        <v>514</v>
      </c>
      <c r="B11" s="134" t="s">
        <v>515</v>
      </c>
      <c r="C11" s="135" t="s">
        <v>516</v>
      </c>
      <c r="D11" s="132" t="s">
        <v>506</v>
      </c>
      <c r="E11" s="132" t="s">
        <v>507</v>
      </c>
      <c r="F11" s="445">
        <f>Grupo1_DESP!$N$163</f>
        <v>16</v>
      </c>
      <c r="G11" s="444">
        <f>Grupo1_DESP!M163</f>
        <v>18804.330000000002</v>
      </c>
      <c r="H11" s="444">
        <f>Grupo1_DESP!O163</f>
        <v>300869.28000000003</v>
      </c>
      <c r="I11" s="334"/>
    </row>
    <row r="12" spans="1:9" ht="24">
      <c r="A12" s="135" t="s">
        <v>517</v>
      </c>
      <c r="B12" s="134" t="s">
        <v>518</v>
      </c>
      <c r="C12" s="135" t="s">
        <v>519</v>
      </c>
      <c r="D12" s="132" t="s">
        <v>506</v>
      </c>
      <c r="E12" s="132" t="s">
        <v>507</v>
      </c>
      <c r="F12" s="445">
        <f>Grupo1_DESP!N164</f>
        <v>802</v>
      </c>
      <c r="G12" s="444">
        <f>Grupo1_DESP!M164</f>
        <v>1060.55</v>
      </c>
      <c r="H12" s="444">
        <f>Grupo1_DESP!O164</f>
        <v>850561.1</v>
      </c>
      <c r="I12" s="334"/>
    </row>
    <row r="13" spans="1:9" ht="24">
      <c r="A13" s="135" t="s">
        <v>520</v>
      </c>
      <c r="B13" s="134" t="s">
        <v>521</v>
      </c>
      <c r="C13" s="135" t="s">
        <v>522</v>
      </c>
      <c r="D13" s="132" t="s">
        <v>506</v>
      </c>
      <c r="E13" s="132" t="s">
        <v>507</v>
      </c>
      <c r="F13" s="445">
        <f>Grupo1_DESP!N165</f>
        <v>473.74651555020307</v>
      </c>
      <c r="G13" s="444">
        <f>Grupo1_DESP!M165</f>
        <v>1075.6600000000001</v>
      </c>
      <c r="H13" s="444">
        <f>Grupo1_DESP!O165</f>
        <v>509590.17691673146</v>
      </c>
      <c r="I13" s="334"/>
    </row>
    <row r="14" spans="1:9" ht="24">
      <c r="A14" s="135" t="s">
        <v>523</v>
      </c>
      <c r="B14" s="134" t="s">
        <v>524</v>
      </c>
      <c r="C14" s="135" t="s">
        <v>525</v>
      </c>
      <c r="D14" s="132" t="s">
        <v>506</v>
      </c>
      <c r="E14" s="132" t="s">
        <v>507</v>
      </c>
      <c r="F14" s="445">
        <f>Grupo1_DESP!N166</f>
        <v>2960.5665341264639</v>
      </c>
      <c r="G14" s="444">
        <f>Grupo1_DESP!M166</f>
        <v>526.41999999999996</v>
      </c>
      <c r="H14" s="444">
        <f>Grupo1_DESP!O166</f>
        <v>1558501.434894853</v>
      </c>
      <c r="I14" s="334"/>
    </row>
    <row r="15" spans="1:9" ht="24">
      <c r="A15" s="135" t="s">
        <v>526</v>
      </c>
      <c r="B15" s="134" t="s">
        <v>527</v>
      </c>
      <c r="C15" s="135" t="s">
        <v>528</v>
      </c>
      <c r="D15" s="132" t="s">
        <v>506</v>
      </c>
      <c r="E15" s="132" t="s">
        <v>507</v>
      </c>
      <c r="F15" s="445">
        <f>Grupo1_DESP!N167</f>
        <v>4</v>
      </c>
      <c r="G15" s="444">
        <f>Grupo1_DESP!M167</f>
        <v>12767.02</v>
      </c>
      <c r="H15" s="444">
        <f>Grupo1_DESP!O167</f>
        <v>51068.08</v>
      </c>
      <c r="I15" s="334"/>
    </row>
    <row r="16" spans="1:9" ht="13.5" thickBot="1">
      <c r="A16" s="135"/>
      <c r="B16" s="134"/>
      <c r="C16" s="135"/>
      <c r="D16" s="132"/>
      <c r="E16" s="132"/>
      <c r="F16" s="158"/>
      <c r="G16" s="133"/>
      <c r="H16" s="240"/>
    </row>
    <row r="17" spans="1:10">
      <c r="A17" s="176" t="s">
        <v>529</v>
      </c>
      <c r="B17" s="177" t="s">
        <v>530</v>
      </c>
      <c r="C17" s="176" t="s">
        <v>531</v>
      </c>
      <c r="D17" s="176" t="s">
        <v>159</v>
      </c>
      <c r="E17" s="176" t="s">
        <v>159</v>
      </c>
      <c r="F17" s="178" t="s">
        <v>159</v>
      </c>
      <c r="G17" s="239" t="s">
        <v>159</v>
      </c>
      <c r="H17" s="241">
        <f>SUM(H18:$H$24)</f>
        <v>10823467.890000001</v>
      </c>
      <c r="I17" s="334"/>
    </row>
    <row r="18" spans="1:10" ht="24">
      <c r="A18" s="135" t="s">
        <v>532</v>
      </c>
      <c r="B18" s="138" t="s">
        <v>533</v>
      </c>
      <c r="C18" s="135" t="s">
        <v>534</v>
      </c>
      <c r="D18" s="132" t="s">
        <v>506</v>
      </c>
      <c r="E18" s="132" t="s">
        <v>507</v>
      </c>
      <c r="F18" s="445">
        <f>Grupo2_GERC!$N$138</f>
        <v>30</v>
      </c>
      <c r="G18" s="444">
        <f>Grupo2_GERC!M138</f>
        <v>87540.68</v>
      </c>
      <c r="H18" s="444">
        <f>Grupo2_GERC!O138</f>
        <v>2626220.4</v>
      </c>
      <c r="I18" s="334"/>
    </row>
    <row r="19" spans="1:10" ht="24">
      <c r="A19" s="135" t="s">
        <v>535</v>
      </c>
      <c r="B19" s="138" t="s">
        <v>536</v>
      </c>
      <c r="C19" s="135" t="s">
        <v>537</v>
      </c>
      <c r="D19" s="132" t="s">
        <v>506</v>
      </c>
      <c r="E19" s="132" t="s">
        <v>507</v>
      </c>
      <c r="F19" s="445">
        <f>Grupo2_GERC!$N$139</f>
        <v>66</v>
      </c>
      <c r="G19" s="444">
        <f>Grupo2_GERC!M139</f>
        <v>69320.75</v>
      </c>
      <c r="H19" s="444">
        <f>Grupo2_GERC!O139</f>
        <v>4575169.5</v>
      </c>
      <c r="I19" s="334"/>
    </row>
    <row r="20" spans="1:10" ht="24">
      <c r="A20" s="135" t="s">
        <v>538</v>
      </c>
      <c r="B20" s="138" t="s">
        <v>539</v>
      </c>
      <c r="C20" s="135" t="s">
        <v>540</v>
      </c>
      <c r="D20" s="132" t="s">
        <v>506</v>
      </c>
      <c r="E20" s="132" t="s">
        <v>507</v>
      </c>
      <c r="F20" s="445">
        <f>Grupo2_GERC!$N$140</f>
        <v>48</v>
      </c>
      <c r="G20" s="444">
        <f>Grupo2_GERC!M140</f>
        <v>30297.18</v>
      </c>
      <c r="H20" s="444">
        <f>Grupo2_GERC!O140</f>
        <v>1454264.6400000001</v>
      </c>
      <c r="I20" s="334"/>
    </row>
    <row r="21" spans="1:10" ht="24">
      <c r="A21" s="132" t="s">
        <v>541</v>
      </c>
      <c r="B21" s="330" t="s">
        <v>542</v>
      </c>
      <c r="C21" s="132" t="s">
        <v>543</v>
      </c>
      <c r="D21" s="132" t="s">
        <v>506</v>
      </c>
      <c r="E21" s="132" t="s">
        <v>507</v>
      </c>
      <c r="F21" s="445">
        <f>Grupo2_GERC!$N$141</f>
        <v>76</v>
      </c>
      <c r="G21" s="444">
        <f>Grupo2_GERC!M141</f>
        <v>19474.68</v>
      </c>
      <c r="H21" s="444">
        <f>Grupo2_GERC!O141</f>
        <v>1480075.68</v>
      </c>
      <c r="I21" s="334"/>
      <c r="J21" s="334"/>
    </row>
    <row r="22" spans="1:10" ht="24">
      <c r="A22" s="135" t="s">
        <v>544</v>
      </c>
      <c r="B22" s="138" t="s">
        <v>545</v>
      </c>
      <c r="C22" s="135" t="s">
        <v>546</v>
      </c>
      <c r="D22" s="132" t="s">
        <v>506</v>
      </c>
      <c r="E22" s="132" t="s">
        <v>507</v>
      </c>
      <c r="F22" s="445">
        <f>Grupo2_GERC!$N$142</f>
        <v>24</v>
      </c>
      <c r="G22" s="444">
        <f>Grupo2_GERC!M142</f>
        <v>14995.63</v>
      </c>
      <c r="H22" s="444">
        <f>Grupo2_GERC!O142</f>
        <v>359895.12</v>
      </c>
      <c r="I22" s="334"/>
    </row>
    <row r="23" spans="1:10" ht="24">
      <c r="A23" s="135" t="s">
        <v>547</v>
      </c>
      <c r="B23" s="138" t="s">
        <v>548</v>
      </c>
      <c r="C23" s="135" t="s">
        <v>549</v>
      </c>
      <c r="D23" s="132" t="s">
        <v>506</v>
      </c>
      <c r="E23" s="132" t="s">
        <v>507</v>
      </c>
      <c r="F23" s="445">
        <f>Grupo2_GERC!$N$143</f>
        <v>21</v>
      </c>
      <c r="G23" s="444">
        <f>Grupo2_GERC!M143</f>
        <v>8854.15</v>
      </c>
      <c r="H23" s="444">
        <f>Grupo2_GERC!O143</f>
        <v>185937.15</v>
      </c>
      <c r="I23" s="334"/>
    </row>
    <row r="24" spans="1:10" ht="24">
      <c r="A24" s="135" t="s">
        <v>550</v>
      </c>
      <c r="B24" s="138" t="s">
        <v>551</v>
      </c>
      <c r="C24" s="135" t="s">
        <v>552</v>
      </c>
      <c r="D24" s="132" t="s">
        <v>506</v>
      </c>
      <c r="E24" s="132" t="s">
        <v>507</v>
      </c>
      <c r="F24" s="445">
        <f>Grupo2_GERC!$N$144</f>
        <v>4</v>
      </c>
      <c r="G24" s="444">
        <f>Grupo2_GERC!M144</f>
        <v>35476.35</v>
      </c>
      <c r="H24" s="444">
        <f>Grupo2_GERC!O144</f>
        <v>141905.4</v>
      </c>
      <c r="I24" s="334"/>
    </row>
    <row r="25" spans="1:10" ht="13.5" thickBot="1">
      <c r="A25" s="135"/>
      <c r="B25" s="134"/>
      <c r="C25" s="135"/>
      <c r="D25" s="132"/>
      <c r="E25" s="132"/>
      <c r="F25" s="158"/>
      <c r="G25" s="133"/>
      <c r="H25" s="240"/>
    </row>
    <row r="26" spans="1:10">
      <c r="A26" s="136" t="s">
        <v>553</v>
      </c>
      <c r="B26" s="137" t="s">
        <v>554</v>
      </c>
      <c r="C26" s="136" t="s">
        <v>555</v>
      </c>
      <c r="D26" s="136" t="s">
        <v>159</v>
      </c>
      <c r="E26" s="136" t="s">
        <v>159</v>
      </c>
      <c r="F26" s="159" t="s">
        <v>159</v>
      </c>
      <c r="G26" s="245" t="s">
        <v>159</v>
      </c>
      <c r="H26" s="246">
        <f>SUM(H27:$H$31)</f>
        <v>4618870.6507294159</v>
      </c>
      <c r="I26" s="334"/>
    </row>
    <row r="27" spans="1:10" ht="24">
      <c r="A27" s="135" t="s">
        <v>556</v>
      </c>
      <c r="B27" s="138" t="s">
        <v>557</v>
      </c>
      <c r="C27" s="135" t="s">
        <v>558</v>
      </c>
      <c r="D27" s="132" t="s">
        <v>506</v>
      </c>
      <c r="E27" s="132" t="s">
        <v>559</v>
      </c>
      <c r="F27" s="445">
        <f>Grupo3_DIAG!$N$116</f>
        <v>94971.51</v>
      </c>
      <c r="G27" s="444">
        <f>Grupo3_DIAG!M116</f>
        <v>17.328475138792523</v>
      </c>
      <c r="H27" s="444">
        <f>Grupo3_DIAG!O116</f>
        <v>1645711.4499285854</v>
      </c>
      <c r="I27" s="334"/>
    </row>
    <row r="28" spans="1:10" ht="24">
      <c r="A28" s="135" t="s">
        <v>560</v>
      </c>
      <c r="B28" s="138" t="s">
        <v>561</v>
      </c>
      <c r="C28" s="135" t="s">
        <v>562</v>
      </c>
      <c r="D28" s="132" t="s">
        <v>506</v>
      </c>
      <c r="E28" s="132" t="s">
        <v>507</v>
      </c>
      <c r="F28" s="445">
        <f>Grupo3_DIAG!$N$117</f>
        <v>11</v>
      </c>
      <c r="G28" s="444">
        <f>Grupo3_DIAG!M117</f>
        <v>169686.89</v>
      </c>
      <c r="H28" s="444">
        <f>Grupo3_DIAG!O117</f>
        <v>1866555.79</v>
      </c>
      <c r="I28" s="334"/>
    </row>
    <row r="29" spans="1:10" ht="20.100000000000001" customHeight="1">
      <c r="A29" s="135" t="s">
        <v>563</v>
      </c>
      <c r="B29" s="339" t="s">
        <v>564</v>
      </c>
      <c r="C29" s="135" t="s">
        <v>565</v>
      </c>
      <c r="D29" s="132" t="s">
        <v>506</v>
      </c>
      <c r="E29" s="132" t="s">
        <v>507</v>
      </c>
      <c r="F29" s="445">
        <f>Grupo3_DIAG!$N$118</f>
        <v>169.906384036182</v>
      </c>
      <c r="G29" s="444">
        <f>Grupo3_DIAG!M118</f>
        <v>2605.56</v>
      </c>
      <c r="H29" s="444">
        <f>Grupo3_DIAG!O118</f>
        <v>442701.27798931435</v>
      </c>
      <c r="I29" s="334"/>
    </row>
    <row r="30" spans="1:10" ht="24">
      <c r="A30" s="135" t="s">
        <v>566</v>
      </c>
      <c r="B30" s="138" t="s">
        <v>567</v>
      </c>
      <c r="C30" s="135" t="s">
        <v>568</v>
      </c>
      <c r="D30" s="132" t="s">
        <v>506</v>
      </c>
      <c r="E30" s="132" t="s">
        <v>507</v>
      </c>
      <c r="F30" s="445">
        <f>Grupo3_DIAG!$N$119</f>
        <v>71.548394527536743</v>
      </c>
      <c r="G30" s="444">
        <f>Grupo3_DIAG!M119</f>
        <v>3200.11</v>
      </c>
      <c r="H30" s="444">
        <f>Grupo3_DIAG!O119</f>
        <v>228962.73281151563</v>
      </c>
      <c r="I30" s="334"/>
    </row>
    <row r="31" spans="1:10" ht="24">
      <c r="A31" s="135" t="s">
        <v>569</v>
      </c>
      <c r="B31" s="138" t="s">
        <v>570</v>
      </c>
      <c r="C31" s="135" t="s">
        <v>571</v>
      </c>
      <c r="D31" s="132" t="s">
        <v>506</v>
      </c>
      <c r="E31" s="132" t="s">
        <v>507</v>
      </c>
      <c r="F31" s="445">
        <f>Grupo3_DIAG!$N$120</f>
        <v>2</v>
      </c>
      <c r="G31" s="444">
        <f>Grupo3_DIAG!M120</f>
        <v>217469.7</v>
      </c>
      <c r="H31" s="444">
        <f>Grupo3_DIAG!O120</f>
        <v>434939.4</v>
      </c>
      <c r="I31" s="334"/>
    </row>
    <row r="32" spans="1:10" ht="13.5" thickBot="1">
      <c r="A32" s="135"/>
      <c r="B32" s="134"/>
      <c r="C32" s="135"/>
      <c r="D32" s="132"/>
      <c r="E32" s="132"/>
      <c r="F32" s="158"/>
      <c r="G32" s="133"/>
      <c r="H32" s="240"/>
    </row>
    <row r="33" spans="1:9">
      <c r="A33" s="194" t="s">
        <v>572</v>
      </c>
      <c r="B33" s="195" t="s">
        <v>573</v>
      </c>
      <c r="C33" s="194" t="s">
        <v>574</v>
      </c>
      <c r="D33" s="194" t="s">
        <v>159</v>
      </c>
      <c r="E33" s="194" t="s">
        <v>159</v>
      </c>
      <c r="F33" s="196" t="s">
        <v>159</v>
      </c>
      <c r="G33" s="247" t="s">
        <v>159</v>
      </c>
      <c r="H33" s="248">
        <f>SUM(H34:$H$39)</f>
        <v>7806452.6385332793</v>
      </c>
      <c r="I33" s="334"/>
    </row>
    <row r="34" spans="1:9" ht="24">
      <c r="A34" s="135" t="s">
        <v>575</v>
      </c>
      <c r="B34" s="138" t="s">
        <v>576</v>
      </c>
      <c r="C34" s="135" t="s">
        <v>577</v>
      </c>
      <c r="D34" s="442" t="s">
        <v>506</v>
      </c>
      <c r="E34" s="132" t="s">
        <v>559</v>
      </c>
      <c r="F34" s="447">
        <f>Grupo4_GETE!N86</f>
        <v>158726.46403988628</v>
      </c>
      <c r="G34" s="448">
        <f>Grupo4_GETE!M86</f>
        <v>9.86</v>
      </c>
      <c r="H34" s="448">
        <f>Grupo4_GETE!O86</f>
        <v>1565042.9354332786</v>
      </c>
      <c r="I34" s="334"/>
    </row>
    <row r="35" spans="1:9" ht="24">
      <c r="A35" s="442" t="s">
        <v>578</v>
      </c>
      <c r="B35" s="443" t="s">
        <v>579</v>
      </c>
      <c r="C35" s="442" t="s">
        <v>580</v>
      </c>
      <c r="D35" s="442" t="s">
        <v>506</v>
      </c>
      <c r="E35" s="442" t="s">
        <v>507</v>
      </c>
      <c r="F35" s="449">
        <f>Grupo4_GETE!N87</f>
        <v>3192</v>
      </c>
      <c r="G35" s="450">
        <f>Grupo4_GETE!M87</f>
        <v>533.6</v>
      </c>
      <c r="H35" s="448">
        <f>Grupo4_GETE!O87</f>
        <v>1703251.2000000002</v>
      </c>
      <c r="I35" s="334"/>
    </row>
    <row r="36" spans="1:9" ht="24">
      <c r="A36" s="132" t="s">
        <v>581</v>
      </c>
      <c r="B36" s="330" t="s">
        <v>302</v>
      </c>
      <c r="C36" s="132" t="s">
        <v>366</v>
      </c>
      <c r="D36" s="132" t="s">
        <v>506</v>
      </c>
      <c r="E36" s="132" t="s">
        <v>582</v>
      </c>
      <c r="F36" s="447">
        <f>Grupo4_GETE!N88</f>
        <v>105514</v>
      </c>
      <c r="G36" s="448">
        <f>Grupo4_GETE!M88</f>
        <v>37.29</v>
      </c>
      <c r="H36" s="448">
        <f>Grupo4_GETE!O88</f>
        <v>3934617.06</v>
      </c>
      <c r="I36" s="334"/>
    </row>
    <row r="37" spans="1:9" ht="24">
      <c r="A37" s="132" t="s">
        <v>583</v>
      </c>
      <c r="B37" s="330" t="s">
        <v>303</v>
      </c>
      <c r="C37" s="132" t="s">
        <v>465</v>
      </c>
      <c r="D37" s="132" t="s">
        <v>506</v>
      </c>
      <c r="E37" s="132" t="s">
        <v>582</v>
      </c>
      <c r="F37" s="447">
        <f>Grupo4_GETE!N89</f>
        <v>195995.75</v>
      </c>
      <c r="G37" s="448">
        <f>Grupo4_GETE!M89</f>
        <v>2.2664</v>
      </c>
      <c r="H37" s="448">
        <f>Grupo4_GETE!O89</f>
        <v>444204.76779999997</v>
      </c>
      <c r="I37" s="334"/>
    </row>
    <row r="38" spans="1:9" ht="24">
      <c r="A38" s="132" t="s">
        <v>584</v>
      </c>
      <c r="B38" s="330" t="s">
        <v>304</v>
      </c>
      <c r="C38" s="132" t="s">
        <v>468</v>
      </c>
      <c r="D38" s="132" t="s">
        <v>506</v>
      </c>
      <c r="E38" s="132" t="s">
        <v>426</v>
      </c>
      <c r="F38" s="447">
        <f>Grupo4_GETE!N90</f>
        <v>7294.56</v>
      </c>
      <c r="G38" s="448">
        <f>Grupo4_GETE!M90</f>
        <v>20.16</v>
      </c>
      <c r="H38" s="448">
        <f>Grupo4_GETE!O90</f>
        <v>147058.3296</v>
      </c>
      <c r="I38" s="334"/>
    </row>
    <row r="39" spans="1:9" ht="24">
      <c r="A39" s="132" t="s">
        <v>585</v>
      </c>
      <c r="B39" s="330" t="s">
        <v>586</v>
      </c>
      <c r="C39" s="132" t="s">
        <v>305</v>
      </c>
      <c r="D39" s="132" t="s">
        <v>506</v>
      </c>
      <c r="E39" s="132" t="s">
        <v>587</v>
      </c>
      <c r="F39" s="447">
        <f>Grupo4_GETE!N91</f>
        <v>7722.23</v>
      </c>
      <c r="G39" s="448">
        <f>Grupo4_GETE!M91</f>
        <v>1.59</v>
      </c>
      <c r="H39" s="448">
        <f>Grupo4_GETE!O91</f>
        <v>12278.3457</v>
      </c>
      <c r="I39" s="334"/>
    </row>
    <row r="40" spans="1:9" ht="13.5" thickBot="1">
      <c r="A40" s="135"/>
      <c r="B40" s="134"/>
      <c r="C40" s="135"/>
      <c r="D40" s="132"/>
      <c r="E40" s="132"/>
      <c r="F40" s="158"/>
      <c r="G40" s="133"/>
      <c r="H40" s="240"/>
    </row>
    <row r="41" spans="1:9">
      <c r="A41" s="211" t="s">
        <v>588</v>
      </c>
      <c r="B41" s="212" t="s">
        <v>589</v>
      </c>
      <c r="C41" s="211" t="s">
        <v>590</v>
      </c>
      <c r="D41" s="211" t="s">
        <v>159</v>
      </c>
      <c r="E41" s="211" t="s">
        <v>159</v>
      </c>
      <c r="F41" s="213" t="s">
        <v>159</v>
      </c>
      <c r="G41" s="249" t="s">
        <v>159</v>
      </c>
      <c r="H41" s="250">
        <f>SUM(H42:$H$46)</f>
        <v>6061565.5160429776</v>
      </c>
      <c r="I41" s="334"/>
    </row>
    <row r="42" spans="1:9" ht="21" customHeight="1">
      <c r="A42" s="135" t="s">
        <v>591</v>
      </c>
      <c r="B42" s="138" t="s">
        <v>592</v>
      </c>
      <c r="C42" s="135" t="s">
        <v>593</v>
      </c>
      <c r="D42" s="132" t="s">
        <v>506</v>
      </c>
      <c r="E42" s="132" t="s">
        <v>507</v>
      </c>
      <c r="F42" s="445">
        <f>Grupo5_PERI!N69</f>
        <v>633.41559158830023</v>
      </c>
      <c r="G42" s="444">
        <f>Grupo5_PERI!M69</f>
        <v>1558.57</v>
      </c>
      <c r="H42" s="444">
        <f>Grupo5_PERI!O69</f>
        <v>987222.53858177701</v>
      </c>
      <c r="I42" s="334"/>
    </row>
    <row r="43" spans="1:9" ht="24">
      <c r="A43" s="135" t="s">
        <v>594</v>
      </c>
      <c r="B43" s="138" t="s">
        <v>595</v>
      </c>
      <c r="C43" s="135" t="s">
        <v>596</v>
      </c>
      <c r="D43" s="132" t="s">
        <v>506</v>
      </c>
      <c r="E43" s="132" t="s">
        <v>507</v>
      </c>
      <c r="F43" s="445">
        <f>Grupo5_PERI!N70</f>
        <v>633.41559158830023</v>
      </c>
      <c r="G43" s="444">
        <f>Grupo5_PERI!M70</f>
        <v>779.29</v>
      </c>
      <c r="H43" s="444">
        <f>Grupo5_PERI!O70</f>
        <v>493614.43636884645</v>
      </c>
      <c r="I43" s="334"/>
    </row>
    <row r="44" spans="1:9" ht="24">
      <c r="A44" s="135" t="s">
        <v>597</v>
      </c>
      <c r="B44" s="138" t="s">
        <v>598</v>
      </c>
      <c r="C44" s="135" t="s">
        <v>599</v>
      </c>
      <c r="D44" s="132" t="s">
        <v>506</v>
      </c>
      <c r="E44" s="132" t="s">
        <v>507</v>
      </c>
      <c r="F44" s="445">
        <f>Grupo5_PERI!N71</f>
        <v>633.41559158830023</v>
      </c>
      <c r="G44" s="444">
        <f>Grupo5_PERI!M71</f>
        <v>3335.36</v>
      </c>
      <c r="H44" s="444">
        <f>Grupo5_PERI!O71</f>
        <v>2112669.0275599533</v>
      </c>
      <c r="I44" s="334"/>
    </row>
    <row r="45" spans="1:9" ht="24">
      <c r="A45" s="135" t="s">
        <v>600</v>
      </c>
      <c r="B45" s="138" t="s">
        <v>601</v>
      </c>
      <c r="C45" s="135" t="s">
        <v>602</v>
      </c>
      <c r="D45" s="132" t="s">
        <v>506</v>
      </c>
      <c r="E45" s="132" t="s">
        <v>507</v>
      </c>
      <c r="F45" s="445">
        <f>Grupo5_PERI!N72</f>
        <v>633.41559158830023</v>
      </c>
      <c r="G45" s="444">
        <f>Grupo5_PERI!M72</f>
        <v>2337.86</v>
      </c>
      <c r="H45" s="444">
        <f>Grupo5_PERI!O72</f>
        <v>1480836.9749506237</v>
      </c>
      <c r="I45" s="334"/>
    </row>
    <row r="46" spans="1:9" ht="24">
      <c r="A46" s="135" t="s">
        <v>603</v>
      </c>
      <c r="B46" s="138" t="s">
        <v>604</v>
      </c>
      <c r="C46" s="135" t="s">
        <v>605</v>
      </c>
      <c r="D46" s="132" t="s">
        <v>506</v>
      </c>
      <c r="E46" s="132" t="s">
        <v>507</v>
      </c>
      <c r="F46" s="445">
        <f>Grupo5_PERI!N73</f>
        <v>633.41559158830023</v>
      </c>
      <c r="G46" s="444">
        <f>Grupo5_PERI!M73</f>
        <v>1558.57</v>
      </c>
      <c r="H46" s="444">
        <f>Grupo5_PERI!O73</f>
        <v>987222.53858177701</v>
      </c>
      <c r="I46" s="334"/>
    </row>
    <row r="47" spans="1:9" ht="13.5" thickBot="1">
      <c r="A47" s="135"/>
      <c r="B47" s="134"/>
      <c r="C47" s="135"/>
      <c r="D47" s="132"/>
      <c r="E47" s="132"/>
      <c r="F47" s="158"/>
      <c r="G47" s="133"/>
      <c r="H47" s="240"/>
    </row>
    <row r="48" spans="1:9">
      <c r="A48" s="217" t="s">
        <v>606</v>
      </c>
      <c r="B48" s="218" t="s">
        <v>607</v>
      </c>
      <c r="C48" s="217" t="s">
        <v>608</v>
      </c>
      <c r="D48" s="217" t="s">
        <v>159</v>
      </c>
      <c r="E48" s="217" t="s">
        <v>159</v>
      </c>
      <c r="F48" s="219" t="s">
        <v>159</v>
      </c>
      <c r="G48" s="251" t="s">
        <v>159</v>
      </c>
      <c r="H48" s="252">
        <f>SUM(H49:$H$52)</f>
        <v>3526046.2770616347</v>
      </c>
      <c r="I48" s="334"/>
    </row>
    <row r="49" spans="1:10" ht="24">
      <c r="A49" s="135" t="s">
        <v>609</v>
      </c>
      <c r="B49" s="331" t="s">
        <v>610</v>
      </c>
      <c r="C49" s="135" t="s">
        <v>611</v>
      </c>
      <c r="D49" s="132" t="s">
        <v>506</v>
      </c>
      <c r="E49" s="132" t="s">
        <v>507</v>
      </c>
      <c r="F49" s="445">
        <f>Grupo6_FUND!N90</f>
        <v>63.34155915883003</v>
      </c>
      <c r="G49" s="444">
        <f>Grupo6_FUND!M90</f>
        <v>2254.75</v>
      </c>
      <c r="H49" s="444">
        <f>Grupo6_FUND!O90</f>
        <v>142819.38051337202</v>
      </c>
      <c r="I49" s="334"/>
    </row>
    <row r="50" spans="1:10" ht="24">
      <c r="A50" s="135" t="s">
        <v>612</v>
      </c>
      <c r="B50" s="138" t="s">
        <v>613</v>
      </c>
      <c r="C50" s="135" t="s">
        <v>614</v>
      </c>
      <c r="D50" s="132" t="s">
        <v>506</v>
      </c>
      <c r="E50" s="132" t="s">
        <v>507</v>
      </c>
      <c r="F50" s="445">
        <f>Grupo6_FUND!N91</f>
        <v>2126.2403681726764</v>
      </c>
      <c r="G50" s="444">
        <f>Grupo6_FUND!M91</f>
        <v>420.89</v>
      </c>
      <c r="H50" s="444">
        <f>Grupo6_FUND!O91</f>
        <v>894913.30856019771</v>
      </c>
      <c r="I50" s="334"/>
    </row>
    <row r="51" spans="1:10" ht="24">
      <c r="A51" s="135" t="s">
        <v>615</v>
      </c>
      <c r="B51" s="138" t="s">
        <v>616</v>
      </c>
      <c r="C51" s="135" t="s">
        <v>617</v>
      </c>
      <c r="D51" s="132" t="s">
        <v>506</v>
      </c>
      <c r="E51" s="132" t="s">
        <v>507</v>
      </c>
      <c r="F51" s="445">
        <f>Grupo6_FUND!N92</f>
        <v>425.24807363453533</v>
      </c>
      <c r="G51" s="444">
        <f>Grupo6_FUND!M92</f>
        <v>3801.45</v>
      </c>
      <c r="H51" s="444">
        <f>Grupo6_FUND!O92</f>
        <v>1616559.2895180043</v>
      </c>
      <c r="I51" s="334"/>
      <c r="J51" s="509"/>
    </row>
    <row r="52" spans="1:10" ht="24">
      <c r="A52" s="135" t="s">
        <v>618</v>
      </c>
      <c r="B52" s="138" t="s">
        <v>619</v>
      </c>
      <c r="C52" s="135" t="s">
        <v>620</v>
      </c>
      <c r="D52" s="132" t="s">
        <v>506</v>
      </c>
      <c r="E52" s="132" t="s">
        <v>507</v>
      </c>
      <c r="F52" s="445">
        <f>Grupo6_FUND!N93</f>
        <v>425.24807363453533</v>
      </c>
      <c r="G52" s="444">
        <f>Grupo6_FUND!M93</f>
        <v>2049.9899999999998</v>
      </c>
      <c r="H52" s="444">
        <f>Grupo6_FUND!O93</f>
        <v>871754.29847006104</v>
      </c>
      <c r="I52" s="334"/>
      <c r="J52" s="510"/>
    </row>
    <row r="53" spans="1:10">
      <c r="A53" s="135"/>
      <c r="B53" s="134"/>
      <c r="C53" s="135"/>
      <c r="D53" s="132"/>
      <c r="E53" s="132"/>
      <c r="F53" s="158"/>
      <c r="G53" s="133"/>
      <c r="H53" s="240"/>
      <c r="J53" s="510"/>
    </row>
    <row r="54" spans="1:10" ht="22.5" customHeight="1">
      <c r="A54" s="220" t="s">
        <v>621</v>
      </c>
      <c r="B54" s="221" t="s">
        <v>622</v>
      </c>
      <c r="C54" s="220" t="s">
        <v>21</v>
      </c>
      <c r="D54" s="220" t="s">
        <v>159</v>
      </c>
      <c r="E54" s="220" t="s">
        <v>159</v>
      </c>
      <c r="F54" s="222" t="s">
        <v>159</v>
      </c>
      <c r="G54" s="253" t="s">
        <v>159</v>
      </c>
      <c r="H54" s="254">
        <f>SUM(H55:$H$62)</f>
        <v>3013757.2749014273</v>
      </c>
      <c r="I54" s="334"/>
      <c r="J54" s="510"/>
    </row>
    <row r="55" spans="1:10" ht="24">
      <c r="A55" s="132" t="s">
        <v>623</v>
      </c>
      <c r="B55" s="499" t="s">
        <v>624</v>
      </c>
      <c r="C55" s="132" t="s">
        <v>625</v>
      </c>
      <c r="D55" s="132" t="s">
        <v>506</v>
      </c>
      <c r="E55" s="132" t="s">
        <v>507</v>
      </c>
      <c r="F55" s="445">
        <f>Grupo7_PROD!N108</f>
        <v>378.506384036182</v>
      </c>
      <c r="G55" s="444">
        <f>Grupo7_PROD!M108</f>
        <v>345.65</v>
      </c>
      <c r="H55" s="444">
        <f>Grupo7_PROD!O108</f>
        <v>130830.7316421063</v>
      </c>
      <c r="I55" s="334"/>
      <c r="J55" s="510"/>
    </row>
    <row r="56" spans="1:10" ht="24">
      <c r="A56" s="497" t="s">
        <v>626</v>
      </c>
      <c r="B56" s="496" t="s">
        <v>627</v>
      </c>
      <c r="C56" s="498" t="s">
        <v>628</v>
      </c>
      <c r="D56" s="132" t="s">
        <v>506</v>
      </c>
      <c r="E56" s="132" t="s">
        <v>507</v>
      </c>
      <c r="F56" s="445">
        <f>Grupo7_PROD!N109</f>
        <v>113.55191521085459</v>
      </c>
      <c r="G56" s="444">
        <f>Grupo7_PROD!M109</f>
        <v>1503.15</v>
      </c>
      <c r="H56" s="444">
        <f>Grupo7_PROD!O109</f>
        <v>170685.5613491961</v>
      </c>
      <c r="I56" s="334"/>
      <c r="J56" s="510"/>
    </row>
    <row r="57" spans="1:10" ht="24" customHeight="1">
      <c r="A57" s="132" t="s">
        <v>629</v>
      </c>
      <c r="B57" s="500" t="s">
        <v>630</v>
      </c>
      <c r="C57" s="132" t="s">
        <v>631</v>
      </c>
      <c r="D57" s="132" t="s">
        <v>506</v>
      </c>
      <c r="E57" s="132" t="s">
        <v>507</v>
      </c>
      <c r="F57" s="445">
        <f>Grupo7_PROD!N110</f>
        <v>108</v>
      </c>
      <c r="G57" s="444">
        <f>Grupo7_PROD!M110</f>
        <v>374.63</v>
      </c>
      <c r="H57" s="444">
        <f>Grupo7_PROD!O110</f>
        <v>40460.04</v>
      </c>
      <c r="I57" s="334"/>
      <c r="J57" s="510"/>
    </row>
    <row r="58" spans="1:10" ht="24">
      <c r="A58" s="132" t="s">
        <v>632</v>
      </c>
      <c r="B58" s="131" t="s">
        <v>633</v>
      </c>
      <c r="C58" s="132" t="s">
        <v>634</v>
      </c>
      <c r="D58" s="132" t="s">
        <v>506</v>
      </c>
      <c r="E58" s="132" t="s">
        <v>507</v>
      </c>
      <c r="F58" s="445">
        <f>Grupo7_PROD!N111</f>
        <v>2118.6020402887575</v>
      </c>
      <c r="G58" s="444">
        <f>Grupo7_PROD!M111</f>
        <v>388.92</v>
      </c>
      <c r="H58" s="444">
        <f>Grupo7_PROD!O111</f>
        <v>823966.7055091036</v>
      </c>
      <c r="I58" s="334"/>
    </row>
    <row r="59" spans="1:10" ht="24">
      <c r="A59" s="132" t="s">
        <v>635</v>
      </c>
      <c r="B59" s="131" t="s">
        <v>636</v>
      </c>
      <c r="C59" s="132" t="s">
        <v>637</v>
      </c>
      <c r="D59" s="132" t="s">
        <v>506</v>
      </c>
      <c r="E59" s="132" t="s">
        <v>507</v>
      </c>
      <c r="F59" s="445">
        <f>Grupo7_PROD!N112</f>
        <v>9</v>
      </c>
      <c r="G59" s="444">
        <f>Grupo7_PROD!M112</f>
        <v>52704.66</v>
      </c>
      <c r="H59" s="444">
        <f>Grupo7_PROD!O112</f>
        <v>474341.94000000006</v>
      </c>
      <c r="I59" s="334"/>
    </row>
    <row r="60" spans="1:10" ht="24">
      <c r="A60" s="132" t="s">
        <v>638</v>
      </c>
      <c r="B60" s="131" t="s">
        <v>639</v>
      </c>
      <c r="C60" s="132" t="s">
        <v>640</v>
      </c>
      <c r="D60" s="132" t="s">
        <v>506</v>
      </c>
      <c r="E60" s="132" t="s">
        <v>507</v>
      </c>
      <c r="F60" s="445">
        <f>Grupo7_PROD!N113</f>
        <v>399.8</v>
      </c>
      <c r="G60" s="444">
        <f>Grupo7_PROD!M113</f>
        <v>3193.43</v>
      </c>
      <c r="H60" s="444">
        <f>Grupo7_PROD!O113</f>
        <v>1276733.314</v>
      </c>
      <c r="I60" s="334"/>
    </row>
    <row r="61" spans="1:10" ht="24">
      <c r="A61" s="132" t="s">
        <v>641</v>
      </c>
      <c r="B61" s="131" t="s">
        <v>642</v>
      </c>
      <c r="C61" s="132" t="s">
        <v>643</v>
      </c>
      <c r="D61" s="132" t="s">
        <v>506</v>
      </c>
      <c r="E61" s="132" t="s">
        <v>507</v>
      </c>
      <c r="F61" s="445">
        <f>Grupo7_PROD!N114</f>
        <v>47.904352359072043</v>
      </c>
      <c r="G61" s="444">
        <f>Grupo7_PROD!M114</f>
        <v>1546.38</v>
      </c>
      <c r="H61" s="444">
        <f>Grupo7_PROD!O114</f>
        <v>74078.332401021835</v>
      </c>
      <c r="I61" s="334"/>
    </row>
    <row r="62" spans="1:10" ht="23.45" customHeight="1">
      <c r="A62" s="132" t="s">
        <v>644</v>
      </c>
      <c r="B62" s="131" t="s">
        <v>645</v>
      </c>
      <c r="C62" s="132" t="s">
        <v>646</v>
      </c>
      <c r="D62" s="132" t="s">
        <v>506</v>
      </c>
      <c r="E62" s="132" t="s">
        <v>507</v>
      </c>
      <c r="F62" s="445">
        <f>Grupo7_PROD!N115</f>
        <v>45</v>
      </c>
      <c r="G62" s="444">
        <f>Grupo7_PROD!M115</f>
        <v>503.57</v>
      </c>
      <c r="H62" s="444">
        <f>Grupo7_PROD!O115</f>
        <v>22660.65</v>
      </c>
    </row>
    <row r="63" spans="1:10" ht="16.5" customHeight="1">
      <c r="A63" s="594" t="s">
        <v>647</v>
      </c>
      <c r="B63" s="595"/>
      <c r="C63" s="595"/>
      <c r="D63" s="595"/>
      <c r="E63" s="595"/>
      <c r="F63" s="595"/>
      <c r="G63" s="595"/>
      <c r="H63" s="255">
        <f>SUM($H$7,$H$17,$H$26,$H$33,$H$41,$H$48,$H$54)</f>
        <v>47485216.075140044</v>
      </c>
    </row>
    <row r="64" spans="1:10">
      <c r="A64" s="596"/>
      <c r="B64" s="596"/>
      <c r="C64" s="596"/>
      <c r="D64" s="596"/>
      <c r="E64" s="596"/>
      <c r="F64" s="596"/>
      <c r="G64" s="596"/>
      <c r="H64" s="597"/>
    </row>
    <row r="67" spans="8:8">
      <c r="H67" s="161"/>
    </row>
  </sheetData>
  <mergeCells count="7">
    <mergeCell ref="A1:H1"/>
    <mergeCell ref="A63:G63"/>
    <mergeCell ref="A64:H64"/>
    <mergeCell ref="A2:H2"/>
    <mergeCell ref="B5:H5"/>
    <mergeCell ref="B3:H3"/>
    <mergeCell ref="B4:H4"/>
  </mergeCells>
  <phoneticPr fontId="3" type="noConversion"/>
  <conditionalFormatting sqref="A8:A16">
    <cfRule type="duplicateValues" dxfId="3" priority="4"/>
  </conditionalFormatting>
  <conditionalFormatting sqref="A25">
    <cfRule type="duplicateValues" dxfId="2" priority="3"/>
  </conditionalFormatting>
  <conditionalFormatting sqref="A40">
    <cfRule type="duplicateValues" dxfId="1" priority="1"/>
  </conditionalFormatting>
  <conditionalFormatting sqref="A53 A32 A47">
    <cfRule type="duplicateValues" dxfId="0" priority="2"/>
  </conditionalFormatting>
  <printOptions horizontalCentered="1" verticalCentered="1"/>
  <pageMargins left="0.25" right="0.25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C8D8-716A-48DE-A64E-66B5EBCC786F}">
  <sheetPr>
    <tabColor rgb="FF00B0F0"/>
    <pageSetUpPr fitToPage="1"/>
  </sheetPr>
  <dimension ref="A1:O168"/>
  <sheetViews>
    <sheetView view="pageBreakPreview" topLeftCell="A3" zoomScale="110" zoomScaleNormal="50" zoomScaleSheetLayoutView="110" workbookViewId="0">
      <selection activeCell="L9" sqref="L9"/>
    </sheetView>
  </sheetViews>
  <sheetFormatPr defaultColWidth="9.28515625" defaultRowHeight="12.75"/>
  <cols>
    <col min="1" max="1" width="12.5703125" style="2" customWidth="1"/>
    <col min="2" max="2" width="36.140625" style="2" customWidth="1"/>
    <col min="3" max="3" width="10.42578125" style="2" customWidth="1"/>
    <col min="4" max="4" width="10.28515625" style="2" customWidth="1"/>
    <col min="5" max="5" width="9.85546875" style="2" customWidth="1"/>
    <col min="6" max="6" width="13.85546875" style="2" customWidth="1"/>
    <col min="7" max="7" width="15.42578125" style="2" customWidth="1"/>
    <col min="8" max="8" width="12" style="2" hidden="1" customWidth="1"/>
    <col min="9" max="9" width="18.85546875" style="2" customWidth="1"/>
    <col min="10" max="10" width="9.28515625" style="2"/>
    <col min="11" max="11" width="8.140625" style="2" bestFit="1" customWidth="1"/>
    <col min="12" max="12" width="12" style="2" customWidth="1"/>
    <col min="13" max="13" width="12.42578125" style="2" customWidth="1"/>
    <col min="14" max="14" width="6.42578125" style="2" bestFit="1" customWidth="1"/>
    <col min="15" max="15" width="18.7109375" style="2" bestFit="1" customWidth="1"/>
    <col min="16" max="17" width="8.85546875" style="2" customWidth="1"/>
    <col min="18" max="16384" width="9.28515625" style="2"/>
  </cols>
  <sheetData>
    <row r="1" spans="1:9" s="8" customFormat="1" ht="21">
      <c r="A1" s="630" t="s">
        <v>648</v>
      </c>
      <c r="B1" s="631"/>
      <c r="C1" s="631"/>
      <c r="D1" s="631"/>
      <c r="E1" s="631"/>
      <c r="F1" s="631"/>
      <c r="G1" s="631"/>
      <c r="H1" s="631"/>
      <c r="I1" s="631"/>
    </row>
    <row r="2" spans="1:9" s="8" customFormat="1" ht="15.75">
      <c r="A2" s="179" t="str">
        <f>PRODUTOS!A7</f>
        <v>Grupo 1</v>
      </c>
      <c r="B2" s="616" t="str">
        <f>PRODUTOS!B7</f>
        <v>Desapropriação, ocupação temporária e servidão administrativa</v>
      </c>
      <c r="C2" s="617"/>
      <c r="D2" s="617"/>
      <c r="E2" s="617"/>
      <c r="F2" s="617"/>
      <c r="G2" s="617"/>
      <c r="H2" s="618"/>
      <c r="I2" s="180" t="str">
        <f>PRODUTOS!C7</f>
        <v>DESP</v>
      </c>
    </row>
    <row r="3" spans="1:9">
      <c r="A3" s="142"/>
      <c r="B3" s="142"/>
      <c r="C3" s="6"/>
      <c r="D3" s="6"/>
      <c r="E3" s="6"/>
      <c r="F3" s="139"/>
      <c r="G3" s="142"/>
    </row>
    <row r="4" spans="1:9" s="8" customFormat="1" ht="15.75">
      <c r="A4" s="179" t="str">
        <f>PRODUTOS!A8</f>
        <v>Produto 1.1</v>
      </c>
      <c r="B4" s="616" t="str">
        <f>PRODUTOS!B8</f>
        <v>Relatório de cadastro documental e socioeconômico</v>
      </c>
      <c r="C4" s="617"/>
      <c r="D4" s="617"/>
      <c r="E4" s="617"/>
      <c r="F4" s="619"/>
      <c r="G4" s="619"/>
      <c r="H4" s="619"/>
      <c r="I4" s="475" t="str">
        <f>PRODUTOS!C8</f>
        <v>DESP-1</v>
      </c>
    </row>
    <row r="5" spans="1:9">
      <c r="A5" s="608" t="s">
        <v>10</v>
      </c>
      <c r="B5" s="608" t="s">
        <v>11</v>
      </c>
      <c r="C5" s="608" t="s">
        <v>12</v>
      </c>
      <c r="D5" s="608" t="s">
        <v>649</v>
      </c>
      <c r="E5" s="610"/>
      <c r="F5" s="627" t="s">
        <v>650</v>
      </c>
      <c r="G5" s="628"/>
      <c r="H5" s="628"/>
      <c r="I5" s="629"/>
    </row>
    <row r="6" spans="1:9">
      <c r="A6" s="609"/>
      <c r="B6" s="609"/>
      <c r="C6" s="609"/>
      <c r="D6" s="143" t="s">
        <v>651</v>
      </c>
      <c r="E6" s="143" t="s">
        <v>16</v>
      </c>
      <c r="F6" s="453" t="s">
        <v>652</v>
      </c>
      <c r="G6" s="453" t="s">
        <v>653</v>
      </c>
      <c r="H6" s="453" t="s">
        <v>649</v>
      </c>
      <c r="I6" s="453" t="s">
        <v>16</v>
      </c>
    </row>
    <row r="7" spans="1:9">
      <c r="A7" s="3" t="str">
        <f>'Preços de Referência'!$A$5</f>
        <v>P8002</v>
      </c>
      <c r="B7" s="126" t="str">
        <f>VLOOKUP($A$7,'Preços de Referência'!A3:C100,2,FALSE)</f>
        <v>Advogado pleno</v>
      </c>
      <c r="C7" s="3" t="s">
        <v>654</v>
      </c>
      <c r="D7" s="275">
        <v>4.1475</v>
      </c>
      <c r="E7" s="127">
        <v>1</v>
      </c>
      <c r="F7" s="126">
        <f>VLOOKUP(A7,'Preços de Referência'!$A$3:$C$100,3,FALSE)</f>
        <v>11412.73</v>
      </c>
      <c r="G7" s="126">
        <f>ROUND(F7/'Preços de Referência'!$G$83,2)</f>
        <v>62.54</v>
      </c>
      <c r="H7" s="501">
        <v>1</v>
      </c>
      <c r="I7" s="126">
        <f t="shared" ref="I7:I21" si="0">ROUND(D7*E7*G7,2)</f>
        <v>259.38</v>
      </c>
    </row>
    <row r="8" spans="1:9">
      <c r="A8" s="170" t="str">
        <f>'Preços de Referência'!A69</f>
        <v>P8143</v>
      </c>
      <c r="B8" s="126" t="str">
        <f>VLOOKUP(A8,'Preços de Referência'!A4:C101,2,FALSE)</f>
        <v>Técnico auxiliar jurídico</v>
      </c>
      <c r="C8" s="3" t="s">
        <v>654</v>
      </c>
      <c r="D8" s="275">
        <v>4.1475</v>
      </c>
      <c r="E8" s="127">
        <v>1</v>
      </c>
      <c r="F8" s="126">
        <f>VLOOKUP(A8,'Preços de Referência'!$A$3:$C$100,3,FALSE)</f>
        <v>6150.89</v>
      </c>
      <c r="G8" s="126">
        <f>ROUND(F8/'Preços de Referência'!$G$83,2)</f>
        <v>33.71</v>
      </c>
      <c r="H8" s="501">
        <v>1</v>
      </c>
      <c r="I8" s="126">
        <f t="shared" si="0"/>
        <v>139.81</v>
      </c>
    </row>
    <row r="9" spans="1:9">
      <c r="A9" s="170" t="str">
        <f>'Preços de Referência'!$A$14</f>
        <v>P8020</v>
      </c>
      <c r="B9" s="126" t="str">
        <f>VLOOKUP(A9,'Preços de Referência'!A5:C103,2,FALSE)</f>
        <v>Assistente social pleno</v>
      </c>
      <c r="C9" s="3" t="s">
        <v>654</v>
      </c>
      <c r="D9" s="275">
        <v>12.442500000000001</v>
      </c>
      <c r="E9" s="127">
        <v>1</v>
      </c>
      <c r="F9" s="126">
        <f>VLOOKUP(A9,'Preços de Referência'!$A$3:$C$100,3,FALSE)</f>
        <v>8747.3799999999992</v>
      </c>
      <c r="G9" s="126">
        <f>ROUND(F9/'Preços de Referência'!$G$83,2)</f>
        <v>47.93</v>
      </c>
      <c r="H9" s="501">
        <v>1</v>
      </c>
      <c r="I9" s="126">
        <f t="shared" si="0"/>
        <v>596.37</v>
      </c>
    </row>
    <row r="10" spans="1:9">
      <c r="A10" s="262" t="str">
        <f>'Preços de Referência'!$A$17</f>
        <v>P8026</v>
      </c>
      <c r="B10" s="263" t="str">
        <f>VLOOKUP(A10,'Preços de Referência'!$A$6:$C$104,2,FALSE)</f>
        <v>Auxiliar administrativo</v>
      </c>
      <c r="C10" s="9" t="s">
        <v>654</v>
      </c>
      <c r="D10" s="277">
        <v>8.2949999999999999</v>
      </c>
      <c r="E10" s="9">
        <v>1</v>
      </c>
      <c r="F10" s="263">
        <f>VLOOKUP(A10,'Preços de Referência'!$A$3:$C$100,3,FALSE)</f>
        <v>4391.58</v>
      </c>
      <c r="G10" s="126">
        <f>ROUND(F10/'Preços de Referência'!$G$83,2)</f>
        <v>24.07</v>
      </c>
      <c r="H10" s="502">
        <v>1</v>
      </c>
      <c r="I10" s="126">
        <f t="shared" si="0"/>
        <v>199.66</v>
      </c>
    </row>
    <row r="11" spans="1:9">
      <c r="A11" s="262" t="str">
        <f>'Preços de Referência'!$A$70</f>
        <v>P8147</v>
      </c>
      <c r="B11" s="263" t="str">
        <f>VLOOKUP(A11,'Preços de Referência'!A7:C105,2,FALSE)</f>
        <v>Técnico de obras</v>
      </c>
      <c r="C11" s="9" t="s">
        <v>654</v>
      </c>
      <c r="D11" s="277">
        <v>6.2211999999999996</v>
      </c>
      <c r="E11" s="9">
        <v>1</v>
      </c>
      <c r="F11" s="263">
        <f>VLOOKUP(A11,'Preços de Referência'!$A$3:$C$100,3,FALSE)</f>
        <v>6747.72</v>
      </c>
      <c r="G11" s="126">
        <f>ROUND(F11/'Preços de Referência'!$G$83,2)</f>
        <v>36.979999999999997</v>
      </c>
      <c r="H11" s="502">
        <v>1</v>
      </c>
      <c r="I11" s="126">
        <f t="shared" si="0"/>
        <v>230.06</v>
      </c>
    </row>
    <row r="12" spans="1:9">
      <c r="A12" s="262" t="str">
        <f>'Preços de Referência'!$A$60</f>
        <v>P8113</v>
      </c>
      <c r="B12" s="263" t="str">
        <f>VLOOKUP(A12,'Preços de Referência'!$A$6:C104,2,FALSE)</f>
        <v>Motorista de veículo leve</v>
      </c>
      <c r="C12" s="9" t="s">
        <v>654</v>
      </c>
      <c r="D12" s="277">
        <v>12.442500000000001</v>
      </c>
      <c r="E12" s="9">
        <v>1</v>
      </c>
      <c r="F12" s="263">
        <f>VLOOKUP(A12,'Preços de Referência'!$A$3:$C$100,3,FALSE)</f>
        <v>4745.01</v>
      </c>
      <c r="G12" s="126">
        <f>ROUND(F12/'Preços de Referência'!$G$83,2)</f>
        <v>26</v>
      </c>
      <c r="H12" s="502">
        <v>1</v>
      </c>
      <c r="I12" s="126">
        <f t="shared" si="0"/>
        <v>323.51</v>
      </c>
    </row>
    <row r="13" spans="1:9">
      <c r="A13" s="264" t="str">
        <f>'Preços de Referência'!$E$4</f>
        <v>E8889</v>
      </c>
      <c r="B13" s="263" t="str">
        <f>'Preços de Referência'!$F$4</f>
        <v>Veículo leve - 53 KW (s/ motorista)</v>
      </c>
      <c r="C13" s="9" t="s">
        <v>654</v>
      </c>
      <c r="D13" s="277">
        <v>8.2949999999999999</v>
      </c>
      <c r="E13" s="9">
        <v>1</v>
      </c>
      <c r="F13" s="263">
        <f>'Preços de Referência'!$N$4</f>
        <v>2959.4861999999998</v>
      </c>
      <c r="G13" s="126">
        <f>ROUND(F13/'Preços de Referência'!$G$83,2)</f>
        <v>16.22</v>
      </c>
      <c r="H13" s="502">
        <v>1</v>
      </c>
      <c r="I13" s="126">
        <f t="shared" si="0"/>
        <v>134.54</v>
      </c>
    </row>
    <row r="14" spans="1:9">
      <c r="A14" s="262" t="str">
        <f>'Preços de Referência'!$E$5</f>
        <v>E8891</v>
      </c>
      <c r="B14" s="263" t="str">
        <f>'Preços de Referência'!$F$5</f>
        <v>Veículo leve - tipo pick up 4x4 (s/ motorista)</v>
      </c>
      <c r="C14" s="9" t="s">
        <v>654</v>
      </c>
      <c r="D14" s="277">
        <v>4.1475</v>
      </c>
      <c r="E14" s="9">
        <v>1</v>
      </c>
      <c r="F14" s="263">
        <f>'Preços de Referência'!$N$5</f>
        <v>8274.9513000000006</v>
      </c>
      <c r="G14" s="126">
        <f>ROUND(F14/'Preços de Referência'!$G$83,2)</f>
        <v>45.35</v>
      </c>
      <c r="H14" s="502">
        <v>1</v>
      </c>
      <c r="I14" s="126">
        <f t="shared" si="0"/>
        <v>188.09</v>
      </c>
    </row>
    <row r="15" spans="1:9">
      <c r="A15" s="262" t="str">
        <f>'Preços de Referência'!$E$110</f>
        <v>IE6002</v>
      </c>
      <c r="B15" s="263" t="str">
        <f>'Preços de Referência'!$F$110</f>
        <v>GPS de navegação</v>
      </c>
      <c r="C15" s="9" t="s">
        <v>654</v>
      </c>
      <c r="D15" s="277">
        <v>4.1475</v>
      </c>
      <c r="E15" s="9">
        <v>1</v>
      </c>
      <c r="F15" s="263">
        <f>'Preços de Referência'!$H$110</f>
        <v>254.66</v>
      </c>
      <c r="G15" s="126">
        <f>ROUND(F15/'Preços de Referência'!$G$83,2)</f>
        <v>1.4</v>
      </c>
      <c r="H15" s="502">
        <v>1</v>
      </c>
      <c r="I15" s="126">
        <f t="shared" si="0"/>
        <v>5.81</v>
      </c>
    </row>
    <row r="16" spans="1:9">
      <c r="A16" s="262" t="str">
        <f>'Preços de Referência'!$E$141</f>
        <v>B8951</v>
      </c>
      <c r="B16" s="263" t="str">
        <f>'Preços de Referência'!$F$141</f>
        <v>Imóvel Comercial (2,60% do CMCC - SINAPI)</v>
      </c>
      <c r="C16" s="9" t="s">
        <v>654</v>
      </c>
      <c r="D16" s="277">
        <v>3.6</v>
      </c>
      <c r="E16" s="3">
        <v>5</v>
      </c>
      <c r="F16" s="263">
        <f>'Preços de Referência'!$I$141*'Preços de Referência'!$J$141</f>
        <v>231.95594135802472</v>
      </c>
      <c r="G16" s="126">
        <f>ROUND(F16/'Preços de Referência'!$G$83,2)</f>
        <v>1.27</v>
      </c>
      <c r="H16" s="503">
        <v>1</v>
      </c>
      <c r="I16" s="126">
        <f t="shared" si="0"/>
        <v>22.86</v>
      </c>
    </row>
    <row r="17" spans="1:11">
      <c r="A17" s="262" t="str">
        <f>'Preços de Referência'!$E$142</f>
        <v>B8952</v>
      </c>
      <c r="B17" s="263" t="str">
        <f>'Preços de Referência'!$F$142</f>
        <v>Imóvel Residencial (1,70% do CMCC - SINAPI)</v>
      </c>
      <c r="C17" s="9" t="s">
        <v>654</v>
      </c>
      <c r="D17" s="277">
        <v>3.6</v>
      </c>
      <c r="E17" s="3">
        <v>2</v>
      </c>
      <c r="F17" s="263">
        <f>'Preços de Referência'!$J$142*'Preços de Referência'!$I$142</f>
        <v>387.4402</v>
      </c>
      <c r="G17" s="126">
        <f>ROUND(F17/'Preços de Referência'!$G$83,2)</f>
        <v>2.12</v>
      </c>
      <c r="H17" s="503">
        <v>1</v>
      </c>
      <c r="I17" s="126">
        <f t="shared" si="0"/>
        <v>15.26</v>
      </c>
    </row>
    <row r="18" spans="1:11">
      <c r="A18" s="262" t="str">
        <f>'Preços de Referência'!$E$143</f>
        <v>B8953</v>
      </c>
      <c r="B18" s="263" t="str">
        <f>'Preços de Referência'!$F$143</f>
        <v>Mobiliário Escritório</v>
      </c>
      <c r="C18" s="9" t="s">
        <v>654</v>
      </c>
      <c r="D18" s="277">
        <v>3.6</v>
      </c>
      <c r="E18" s="3">
        <v>5</v>
      </c>
      <c r="F18" s="263">
        <f>'Preços de Referência'!$I$143</f>
        <v>490.4</v>
      </c>
      <c r="G18" s="126">
        <f>ROUND(F18/'Preços de Referência'!$G$83,2)</f>
        <v>2.69</v>
      </c>
      <c r="H18" s="503">
        <v>1</v>
      </c>
      <c r="I18" s="126">
        <f t="shared" si="0"/>
        <v>48.42</v>
      </c>
    </row>
    <row r="19" spans="1:11">
      <c r="A19" s="262" t="str">
        <f>'Preços de Referência'!$E$144</f>
        <v>B8954</v>
      </c>
      <c r="B19" s="263" t="str">
        <f>'Preços de Referência'!$F$144</f>
        <v>Mobiliário Residência</v>
      </c>
      <c r="C19" s="9" t="s">
        <v>654</v>
      </c>
      <c r="D19" s="277">
        <v>3.6</v>
      </c>
      <c r="E19" s="3">
        <v>2</v>
      </c>
      <c r="F19" s="263">
        <f>'Preços de Referência'!$I$144</f>
        <v>43.98</v>
      </c>
      <c r="G19" s="126">
        <f>ROUND(F19/'Preços de Referência'!$G$83,2)</f>
        <v>0.24</v>
      </c>
      <c r="H19" s="503">
        <v>1</v>
      </c>
      <c r="I19" s="126">
        <f t="shared" si="0"/>
        <v>1.73</v>
      </c>
    </row>
    <row r="20" spans="1:11">
      <c r="A20" s="262" t="str">
        <f>'Preços de Referência'!$E$149</f>
        <v>B8959</v>
      </c>
      <c r="B20" s="263" t="str">
        <f>'Preços de Referência'!$F$149</f>
        <v>Custos Diversos Escritório</v>
      </c>
      <c r="C20" s="9" t="s">
        <v>654</v>
      </c>
      <c r="D20" s="277">
        <v>3.6</v>
      </c>
      <c r="E20" s="3">
        <v>5</v>
      </c>
      <c r="F20" s="263">
        <f>'Preços de Referência'!$I$149</f>
        <v>135.22</v>
      </c>
      <c r="G20" s="126">
        <f>ROUND(F20/'Preços de Referência'!$G$83,2)</f>
        <v>0.74</v>
      </c>
      <c r="H20" s="503">
        <v>1</v>
      </c>
      <c r="I20" s="126">
        <f t="shared" si="0"/>
        <v>13.32</v>
      </c>
    </row>
    <row r="21" spans="1:11">
      <c r="A21" s="262" t="str">
        <f>'Preços de Referência'!$E$150</f>
        <v>B8960</v>
      </c>
      <c r="B21" s="263" t="str">
        <f>'Preços de Referência'!$F$150</f>
        <v>Custos Diversos Residência</v>
      </c>
      <c r="C21" s="9" t="s">
        <v>654</v>
      </c>
      <c r="D21" s="277">
        <v>3.6</v>
      </c>
      <c r="E21" s="3">
        <v>2</v>
      </c>
      <c r="F21" s="263">
        <f>'Preços de Referência'!$I$150</f>
        <v>206.13</v>
      </c>
      <c r="G21" s="126">
        <f>ROUND(F21/'Preços de Referência'!$G$83,2)</f>
        <v>1.1299999999999999</v>
      </c>
      <c r="H21" s="503">
        <v>1</v>
      </c>
      <c r="I21" s="126">
        <f t="shared" si="0"/>
        <v>8.14</v>
      </c>
    </row>
    <row r="22" spans="1:11" ht="15" customHeight="1">
      <c r="A22" s="606" t="s">
        <v>655</v>
      </c>
      <c r="B22" s="606"/>
      <c r="C22" s="606"/>
      <c r="D22" s="606"/>
      <c r="E22" s="606"/>
      <c r="F22" s="606"/>
      <c r="G22" s="606"/>
      <c r="H22" s="146"/>
      <c r="I22" s="147">
        <f>SUM(I7:I21)</f>
        <v>2186.9600000000005</v>
      </c>
    </row>
    <row r="23" spans="1:11" ht="15" customHeight="1">
      <c r="A23" s="606" t="s">
        <v>656</v>
      </c>
      <c r="B23" s="606"/>
      <c r="C23" s="611"/>
      <c r="D23" s="611"/>
      <c r="E23" s="611"/>
      <c r="F23" s="472">
        <f>BDI!$D$37</f>
        <v>0.44600000000000001</v>
      </c>
      <c r="G23" s="149"/>
      <c r="H23" s="149"/>
      <c r="I23" s="147">
        <f>ROUND(I22*F23,2)</f>
        <v>975.38</v>
      </c>
    </row>
    <row r="24" spans="1:11" ht="15" customHeight="1">
      <c r="A24" s="612" t="s">
        <v>657</v>
      </c>
      <c r="B24" s="612"/>
      <c r="C24" s="612"/>
      <c r="D24" s="612"/>
      <c r="E24" s="612"/>
      <c r="F24" s="612"/>
      <c r="G24" s="612"/>
      <c r="H24" s="146"/>
      <c r="I24" s="235">
        <f>ROUND((I22+I23),2)</f>
        <v>3162.34</v>
      </c>
    </row>
    <row r="25" spans="1:11">
      <c r="A25" s="150"/>
      <c r="B25" s="151" t="s">
        <v>658</v>
      </c>
      <c r="C25" s="476">
        <f>'[21]PRODUTOS E QUANTITATIVOS'!$C$4</f>
        <v>792</v>
      </c>
      <c r="D25" s="152"/>
      <c r="E25" s="152"/>
      <c r="F25" s="151" t="s">
        <v>659</v>
      </c>
      <c r="G25" s="151"/>
      <c r="H25" s="151"/>
      <c r="I25" s="236">
        <f>C25*$I$24</f>
        <v>2504573.2800000003</v>
      </c>
    </row>
    <row r="26" spans="1:11">
      <c r="A26" s="7"/>
      <c r="B26" s="6"/>
      <c r="C26" s="7"/>
      <c r="D26" s="7"/>
      <c r="E26" s="7"/>
      <c r="F26" s="139"/>
      <c r="G26" s="139"/>
      <c r="H26" s="139"/>
      <c r="I26" s="129"/>
    </row>
    <row r="27" spans="1:11" s="8" customFormat="1" ht="15.75">
      <c r="A27" s="179" t="str">
        <f>PRODUTOS!A9</f>
        <v>Produto 1.2</v>
      </c>
      <c r="B27" s="620" t="str">
        <f>PRODUTOS!B9</f>
        <v>Relatório de análise de impacto e transposição da faixa de domínio</v>
      </c>
      <c r="C27" s="621"/>
      <c r="D27" s="621"/>
      <c r="E27" s="621"/>
      <c r="F27" s="622"/>
      <c r="G27" s="622"/>
      <c r="H27" s="623"/>
      <c r="I27" s="479" t="str">
        <f>PRODUTOS!C9</f>
        <v>DESP-2</v>
      </c>
    </row>
    <row r="28" spans="1:11">
      <c r="A28" s="608" t="s">
        <v>10</v>
      </c>
      <c r="B28" s="608" t="s">
        <v>11</v>
      </c>
      <c r="C28" s="608" t="s">
        <v>12</v>
      </c>
      <c r="D28" s="608" t="s">
        <v>649</v>
      </c>
      <c r="E28" s="610"/>
      <c r="F28" s="607" t="s">
        <v>650</v>
      </c>
      <c r="G28" s="607"/>
      <c r="H28" s="607"/>
      <c r="I28" s="607"/>
    </row>
    <row r="29" spans="1:11">
      <c r="A29" s="609"/>
      <c r="B29" s="609"/>
      <c r="C29" s="609"/>
      <c r="D29" s="143" t="s">
        <v>651</v>
      </c>
      <c r="E29" s="143" t="s">
        <v>16</v>
      </c>
      <c r="F29" s="453" t="s">
        <v>652</v>
      </c>
      <c r="G29" s="453" t="s">
        <v>653</v>
      </c>
      <c r="H29" s="453" t="s">
        <v>649</v>
      </c>
      <c r="I29" s="453" t="s">
        <v>16</v>
      </c>
    </row>
    <row r="30" spans="1:11">
      <c r="A30" s="4" t="str">
        <f>'Preços de Referência'!$A$43</f>
        <v>P8066</v>
      </c>
      <c r="B30" s="140" t="str">
        <f>VLOOKUP(A30,'Preços de Referência'!$A$3:$C$100,2,FALSE)</f>
        <v>Engenheiro de projetos pleno</v>
      </c>
      <c r="C30" s="4" t="s">
        <v>654</v>
      </c>
      <c r="D30" s="274">
        <v>7.2995999999999999</v>
      </c>
      <c r="E30" s="141">
        <v>1</v>
      </c>
      <c r="F30" s="140">
        <f>VLOOKUP(A30,'Preços de Referência'!$A$3:$C$100,3,FALSE)</f>
        <v>22853.93</v>
      </c>
      <c r="G30" s="140">
        <f>ROUND(F30/'Preços de Referência'!$G$83,2)</f>
        <v>125.24</v>
      </c>
      <c r="H30" s="506">
        <v>1</v>
      </c>
      <c r="I30" s="140">
        <f t="shared" ref="I30:I40" si="1">ROUND(D30*E30*G30,2)</f>
        <v>914.2</v>
      </c>
      <c r="K30" s="161"/>
    </row>
    <row r="31" spans="1:11">
      <c r="A31" s="3" t="str">
        <f>'Preços de Referência'!$A$72</f>
        <v>P8155</v>
      </c>
      <c r="B31" s="140" t="str">
        <f>VLOOKUP(A31,'Preços de Referência'!$A$3:$C$100,2,FALSE)</f>
        <v>Técnico em geoprocessamento</v>
      </c>
      <c r="C31" s="4" t="s">
        <v>654</v>
      </c>
      <c r="D31" s="275">
        <v>3.1520999999999999</v>
      </c>
      <c r="E31" s="127">
        <v>1</v>
      </c>
      <c r="F31" s="126">
        <f>VLOOKUP(A31,'Preços de Referência'!$A$3:$C$100,3,FALSE)</f>
        <v>6038.2</v>
      </c>
      <c r="G31" s="140">
        <f>ROUND(F31/'Preços de Referência'!$G$83,2)</f>
        <v>33.090000000000003</v>
      </c>
      <c r="H31" s="501">
        <v>1</v>
      </c>
      <c r="I31" s="140">
        <f t="shared" si="1"/>
        <v>104.3</v>
      </c>
      <c r="K31" s="161"/>
    </row>
    <row r="32" spans="1:11">
      <c r="A32" s="128" t="str">
        <f>'Preços de Referência'!$A$60</f>
        <v>P8113</v>
      </c>
      <c r="B32" s="140" t="str">
        <f>VLOOKUP(A32,'Preços de Referência'!$A$3:$C$100,2,FALSE)</f>
        <v>Motorista de veículo leve</v>
      </c>
      <c r="C32" s="4" t="s">
        <v>654</v>
      </c>
      <c r="D32" s="275">
        <v>3.1520999999999999</v>
      </c>
      <c r="E32" s="127">
        <v>1</v>
      </c>
      <c r="F32" s="126">
        <f>VLOOKUP(A32,'Preços de Referência'!$A$3:$C$100,3,FALSE)</f>
        <v>4745.01</v>
      </c>
      <c r="G32" s="140">
        <f>ROUND(F32/'Preços de Referência'!$G$83,2)</f>
        <v>26</v>
      </c>
      <c r="H32" s="501">
        <v>1</v>
      </c>
      <c r="I32" s="140">
        <f t="shared" si="1"/>
        <v>81.95</v>
      </c>
      <c r="K32" s="161"/>
    </row>
    <row r="33" spans="1:11">
      <c r="A33" s="203" t="str">
        <f>'Preços de Referência'!$E$5</f>
        <v>E8891</v>
      </c>
      <c r="B33" s="126" t="str">
        <f>'Preços de Referência'!$F$5</f>
        <v>Veículo leve - tipo pick up 4x4 (s/ motorista)</v>
      </c>
      <c r="C33" s="3" t="s">
        <v>654</v>
      </c>
      <c r="D33" s="275">
        <v>3.1520999999999999</v>
      </c>
      <c r="E33" s="127">
        <v>1</v>
      </c>
      <c r="F33" s="126">
        <f>'Preços de Referência'!$N$5</f>
        <v>8274.9513000000006</v>
      </c>
      <c r="G33" s="140">
        <f>ROUND(F33/'Preços de Referência'!$G$83,2)</f>
        <v>45.35</v>
      </c>
      <c r="H33" s="501">
        <v>1</v>
      </c>
      <c r="I33" s="140">
        <f t="shared" si="1"/>
        <v>142.94999999999999</v>
      </c>
      <c r="K33" s="161"/>
    </row>
    <row r="34" spans="1:11">
      <c r="A34" s="170" t="str">
        <f>'Preços de Referência'!$E$110</f>
        <v>IE6002</v>
      </c>
      <c r="B34" s="126" t="str">
        <f>'Preços de Referência'!$F$110</f>
        <v>GPS de navegação</v>
      </c>
      <c r="C34" s="3" t="s">
        <v>654</v>
      </c>
      <c r="D34" s="275">
        <v>3.1520999999999999</v>
      </c>
      <c r="E34" s="127">
        <v>1</v>
      </c>
      <c r="F34" s="263">
        <f>'Preços de Referência'!$H$110</f>
        <v>254.66</v>
      </c>
      <c r="G34" s="140">
        <f>ROUND(F34/'Preços de Referência'!$G$83,2)</f>
        <v>1.4</v>
      </c>
      <c r="H34" s="501">
        <v>1</v>
      </c>
      <c r="I34" s="140">
        <f t="shared" si="1"/>
        <v>4.41</v>
      </c>
      <c r="K34" s="161"/>
    </row>
    <row r="35" spans="1:11">
      <c r="A35" s="262" t="str">
        <f>'Preços de Referência'!$E$141</f>
        <v>B8951</v>
      </c>
      <c r="B35" s="263" t="str">
        <f>'Preços de Referência'!$F$141</f>
        <v>Imóvel Comercial (2,60% do CMCC - SINAPI)</v>
      </c>
      <c r="C35" s="9" t="s">
        <v>654</v>
      </c>
      <c r="D35" s="274">
        <v>4.1475</v>
      </c>
      <c r="E35" s="3">
        <v>2</v>
      </c>
      <c r="F35" s="263">
        <f>'Preços de Referência'!$I$141*'Preços de Referência'!$J$141</f>
        <v>231.95594135802472</v>
      </c>
      <c r="G35" s="140">
        <f>ROUND(F35/'Preços de Referência'!$G$83,2)</f>
        <v>1.27</v>
      </c>
      <c r="H35" s="507">
        <v>1</v>
      </c>
      <c r="I35" s="140">
        <f t="shared" si="1"/>
        <v>10.53</v>
      </c>
      <c r="K35" s="161"/>
    </row>
    <row r="36" spans="1:11">
      <c r="A36" s="262" t="str">
        <f>'Preços de Referência'!$E$142</f>
        <v>B8952</v>
      </c>
      <c r="B36" s="263" t="str">
        <f>'Preços de Referência'!$F$142</f>
        <v>Imóvel Residencial (1,70% do CMCC - SINAPI)</v>
      </c>
      <c r="C36" s="9" t="s">
        <v>654</v>
      </c>
      <c r="D36" s="274">
        <v>4.1475</v>
      </c>
      <c r="E36" s="3">
        <v>1</v>
      </c>
      <c r="F36" s="263">
        <f>'Preços de Referência'!$J$142*'Preços de Referência'!$I$142</f>
        <v>387.4402</v>
      </c>
      <c r="G36" s="140">
        <f>ROUND(F36/'Preços de Referência'!$G$83,2)</f>
        <v>2.12</v>
      </c>
      <c r="H36" s="507">
        <v>1</v>
      </c>
      <c r="I36" s="140">
        <f t="shared" si="1"/>
        <v>8.7899999999999991</v>
      </c>
      <c r="K36" s="161"/>
    </row>
    <row r="37" spans="1:11">
      <c r="A37" s="262" t="str">
        <f>'Preços de Referência'!$E$143</f>
        <v>B8953</v>
      </c>
      <c r="B37" s="263" t="str">
        <f>'Preços de Referência'!$F$143</f>
        <v>Mobiliário Escritório</v>
      </c>
      <c r="C37" s="9" t="s">
        <v>654</v>
      </c>
      <c r="D37" s="274">
        <v>4.1475</v>
      </c>
      <c r="E37" s="3">
        <v>2</v>
      </c>
      <c r="F37" s="263">
        <f>'Preços de Referência'!$I$143</f>
        <v>490.4</v>
      </c>
      <c r="G37" s="140">
        <f>ROUND(F37/'Preços de Referência'!$G$83,2)</f>
        <v>2.69</v>
      </c>
      <c r="H37" s="507">
        <v>1</v>
      </c>
      <c r="I37" s="140">
        <f t="shared" si="1"/>
        <v>22.31</v>
      </c>
      <c r="K37" s="161"/>
    </row>
    <row r="38" spans="1:11">
      <c r="A38" s="262" t="str">
        <f>'Preços de Referência'!$E$144</f>
        <v>B8954</v>
      </c>
      <c r="B38" s="263" t="str">
        <f>'Preços de Referência'!$F$144</f>
        <v>Mobiliário Residência</v>
      </c>
      <c r="C38" s="9" t="s">
        <v>654</v>
      </c>
      <c r="D38" s="274">
        <v>4.1475</v>
      </c>
      <c r="E38" s="3">
        <v>1</v>
      </c>
      <c r="F38" s="263">
        <f>'Preços de Referência'!$I$144</f>
        <v>43.98</v>
      </c>
      <c r="G38" s="140">
        <f>ROUND(F38/'Preços de Referência'!$G$83,2)</f>
        <v>0.24</v>
      </c>
      <c r="H38" s="507">
        <v>1</v>
      </c>
      <c r="I38" s="140">
        <f t="shared" si="1"/>
        <v>1</v>
      </c>
      <c r="K38" s="161"/>
    </row>
    <row r="39" spans="1:11">
      <c r="A39" s="262" t="str">
        <f>'Preços de Referência'!$E$149</f>
        <v>B8959</v>
      </c>
      <c r="B39" s="263" t="str">
        <f>'Preços de Referência'!$F$149</f>
        <v>Custos Diversos Escritório</v>
      </c>
      <c r="C39" s="9" t="s">
        <v>654</v>
      </c>
      <c r="D39" s="274">
        <v>4.1475</v>
      </c>
      <c r="E39" s="3">
        <v>2</v>
      </c>
      <c r="F39" s="263">
        <f>'Preços de Referência'!$I$149</f>
        <v>135.22</v>
      </c>
      <c r="G39" s="140">
        <f>ROUND(F39/'Preços de Referência'!$G$83,2)</f>
        <v>0.74</v>
      </c>
      <c r="H39" s="507">
        <v>1</v>
      </c>
      <c r="I39" s="140">
        <f t="shared" si="1"/>
        <v>6.14</v>
      </c>
      <c r="K39" s="161"/>
    </row>
    <row r="40" spans="1:11">
      <c r="A40" s="262" t="str">
        <f>'Preços de Referência'!$E$150</f>
        <v>B8960</v>
      </c>
      <c r="B40" s="263" t="str">
        <f>'Preços de Referência'!$F$150</f>
        <v>Custos Diversos Residência</v>
      </c>
      <c r="C40" s="9" t="s">
        <v>654</v>
      </c>
      <c r="D40" s="274">
        <v>4.1475</v>
      </c>
      <c r="E40" s="3">
        <v>1</v>
      </c>
      <c r="F40" s="263">
        <f>'Preços de Referência'!$I$150</f>
        <v>206.13</v>
      </c>
      <c r="G40" s="140">
        <f>ROUND(F40/'Preços de Referência'!$G$83,2)</f>
        <v>1.1299999999999999</v>
      </c>
      <c r="H40" s="507">
        <v>1</v>
      </c>
      <c r="I40" s="140">
        <f t="shared" si="1"/>
        <v>4.6900000000000004</v>
      </c>
      <c r="K40" s="161"/>
    </row>
    <row r="41" spans="1:11" ht="13.9" customHeight="1">
      <c r="A41" s="606" t="s">
        <v>655</v>
      </c>
      <c r="B41" s="606"/>
      <c r="C41" s="606"/>
      <c r="D41" s="606"/>
      <c r="E41" s="606"/>
      <c r="F41" s="606"/>
      <c r="G41" s="606"/>
      <c r="H41" s="146"/>
      <c r="I41" s="147">
        <f>SUM(I30:I40)</f>
        <v>1301.2700000000002</v>
      </c>
    </row>
    <row r="42" spans="1:11" ht="15" customHeight="1">
      <c r="A42" s="611" t="s">
        <v>656</v>
      </c>
      <c r="B42" s="611"/>
      <c r="C42" s="611"/>
      <c r="D42" s="611"/>
      <c r="E42" s="611"/>
      <c r="F42" s="477">
        <f>BDI!$D$37</f>
        <v>0.44600000000000001</v>
      </c>
      <c r="G42" s="477"/>
      <c r="H42" s="149"/>
      <c r="I42" s="147">
        <f>ROUND((I41*F42),2)</f>
        <v>580.37</v>
      </c>
    </row>
    <row r="43" spans="1:11" ht="15" customHeight="1">
      <c r="A43" s="605" t="s">
        <v>657</v>
      </c>
      <c r="B43" s="605"/>
      <c r="C43" s="605"/>
      <c r="D43" s="605"/>
      <c r="E43" s="605"/>
      <c r="F43" s="605"/>
      <c r="G43" s="605"/>
      <c r="H43" s="146"/>
      <c r="I43" s="235">
        <f>ROUND((I41+I42),2)</f>
        <v>1881.64</v>
      </c>
    </row>
    <row r="44" spans="1:11">
      <c r="A44" s="155"/>
      <c r="B44" s="478" t="s">
        <v>658</v>
      </c>
      <c r="C44" s="476">
        <f>'[21]PRODUTOS E QUANTITATIVOS'!$C$5</f>
        <v>651.27404607667984</v>
      </c>
      <c r="D44" s="155"/>
      <c r="E44" s="155"/>
      <c r="F44" s="478" t="s">
        <v>659</v>
      </c>
      <c r="G44" s="478"/>
      <c r="H44" s="154"/>
      <c r="I44" s="236">
        <f>C44*$I$43</f>
        <v>1225463.2960597239</v>
      </c>
    </row>
    <row r="46" spans="1:11" s="8" customFormat="1" ht="15.75">
      <c r="A46" s="179" t="str">
        <f>PRODUTOS!A10</f>
        <v>Produto 1.3</v>
      </c>
      <c r="B46" s="616" t="str">
        <f>PRODUTOS!B10</f>
        <v>Laudo de avaliação de bens e/ou benfeitorias</v>
      </c>
      <c r="C46" s="617"/>
      <c r="D46" s="617"/>
      <c r="E46" s="617"/>
      <c r="F46" s="619"/>
      <c r="G46" s="619"/>
      <c r="H46" s="624"/>
      <c r="I46" s="479" t="str">
        <f>PRODUTOS!C10</f>
        <v>DESP-3</v>
      </c>
    </row>
    <row r="47" spans="1:11">
      <c r="A47" s="608" t="s">
        <v>10</v>
      </c>
      <c r="B47" s="608" t="s">
        <v>11</v>
      </c>
      <c r="C47" s="608" t="s">
        <v>12</v>
      </c>
      <c r="D47" s="608" t="s">
        <v>649</v>
      </c>
      <c r="E47" s="610"/>
      <c r="F47" s="607" t="s">
        <v>650</v>
      </c>
      <c r="G47" s="607"/>
      <c r="H47" s="607"/>
      <c r="I47" s="607"/>
    </row>
    <row r="48" spans="1:11">
      <c r="A48" s="609"/>
      <c r="B48" s="609"/>
      <c r="C48" s="609"/>
      <c r="D48" s="143" t="s">
        <v>651</v>
      </c>
      <c r="E48" s="143" t="s">
        <v>16</v>
      </c>
      <c r="F48" s="453" t="s">
        <v>652</v>
      </c>
      <c r="G48" s="453" t="s">
        <v>653</v>
      </c>
      <c r="H48" s="453" t="s">
        <v>649</v>
      </c>
      <c r="I48" s="453" t="s">
        <v>16</v>
      </c>
    </row>
    <row r="49" spans="1:13" ht="15">
      <c r="A49" s="4" t="str">
        <f>'Preços de Referência'!$A$43</f>
        <v>P8066</v>
      </c>
      <c r="B49" s="266" t="str">
        <f>VLOOKUP(A49,'Preços de Referência'!$A$3:$C$100,2,FALSE)</f>
        <v>Engenheiro de projetos pleno</v>
      </c>
      <c r="C49" s="4" t="s">
        <v>654</v>
      </c>
      <c r="D49" s="274">
        <v>16.59</v>
      </c>
      <c r="E49" s="141">
        <v>1</v>
      </c>
      <c r="F49" s="140">
        <f>VLOOKUP(A49,'Preços de Referência'!$A$3:$C$100,3,FALSE)</f>
        <v>22853.93</v>
      </c>
      <c r="G49" s="140">
        <f>ROUND(F49/'Preços de Referência'!$G$83,2)</f>
        <v>125.24</v>
      </c>
      <c r="H49" s="506">
        <v>1</v>
      </c>
      <c r="I49" s="140">
        <f t="shared" ref="I49:I65" si="2">ROUND(D49*E49*G49,2)</f>
        <v>2077.73</v>
      </c>
      <c r="K49"/>
    </row>
    <row r="50" spans="1:13" ht="15">
      <c r="A50" s="3" t="str">
        <f>'Preços de Referência'!$A$74</f>
        <v>P8163</v>
      </c>
      <c r="B50" s="140" t="str">
        <f>VLOOKUP(A50,'Preços de Referência'!$A$3:$C$100,2,FALSE)</f>
        <v>Topógrafo</v>
      </c>
      <c r="C50" s="4" t="s">
        <v>654</v>
      </c>
      <c r="D50" s="275">
        <v>6.2211999999999996</v>
      </c>
      <c r="E50" s="127">
        <v>1</v>
      </c>
      <c r="F50" s="126">
        <f>VLOOKUP(A50,'Preços de Referência'!$A$3:$C$100,3,FALSE)</f>
        <v>5382.48</v>
      </c>
      <c r="G50" s="140">
        <f>ROUND(F50/'Preços de Referência'!$G$83,2)</f>
        <v>29.5</v>
      </c>
      <c r="H50" s="501">
        <v>1</v>
      </c>
      <c r="I50" s="140">
        <f t="shared" si="2"/>
        <v>183.53</v>
      </c>
      <c r="K50"/>
    </row>
    <row r="51" spans="1:13" ht="15">
      <c r="A51" s="128" t="str">
        <f>'Preços de Referência'!$A$70</f>
        <v>P8147</v>
      </c>
      <c r="B51" s="140" t="str">
        <f>VLOOKUP(A51,'Preços de Referência'!$A$3:$C$100,2,FALSE)</f>
        <v>Técnico de obras</v>
      </c>
      <c r="C51" s="4" t="s">
        <v>654</v>
      </c>
      <c r="D51" s="275">
        <v>10.3687</v>
      </c>
      <c r="E51" s="127">
        <v>1</v>
      </c>
      <c r="F51" s="126">
        <f>VLOOKUP(A51,'Preços de Referência'!$A$3:$C$100,3,FALSE)</f>
        <v>6747.72</v>
      </c>
      <c r="G51" s="140">
        <f>ROUND(F51/'Preços de Referência'!$G$83,2)</f>
        <v>36.979999999999997</v>
      </c>
      <c r="H51" s="501">
        <v>1</v>
      </c>
      <c r="I51" s="140">
        <f t="shared" si="2"/>
        <v>383.43</v>
      </c>
      <c r="K51"/>
    </row>
    <row r="52" spans="1:13" ht="15">
      <c r="A52" s="128" t="str">
        <f>'Preços de Referência'!$A$72</f>
        <v>P8155</v>
      </c>
      <c r="B52" s="140" t="str">
        <f>VLOOKUP(A52,'Preços de Referência'!$A$3:$C$100,2,FALSE)</f>
        <v>Técnico em geoprocessamento</v>
      </c>
      <c r="C52" s="4" t="s">
        <v>654</v>
      </c>
      <c r="D52" s="275">
        <v>4.1475</v>
      </c>
      <c r="E52" s="127">
        <v>1</v>
      </c>
      <c r="F52" s="126">
        <f>VLOOKUP(A52,'Preços de Referência'!$A$3:$C$100,3,FALSE)</f>
        <v>6038.2</v>
      </c>
      <c r="G52" s="140">
        <f>ROUND(F52/'Preços de Referência'!$G$83,2)</f>
        <v>33.090000000000003</v>
      </c>
      <c r="H52" s="501">
        <v>1</v>
      </c>
      <c r="I52" s="140">
        <f t="shared" si="2"/>
        <v>137.24</v>
      </c>
      <c r="K52"/>
    </row>
    <row r="53" spans="1:13" ht="15">
      <c r="A53" s="128" t="str">
        <f>'Preços de Referência'!$A$60</f>
        <v>P8113</v>
      </c>
      <c r="B53" s="140" t="str">
        <f>VLOOKUP(A53,'Preços de Referência'!$A$3:$C$100,2,FALSE)</f>
        <v>Motorista de veículo leve</v>
      </c>
      <c r="C53" s="4" t="s">
        <v>654</v>
      </c>
      <c r="D53" s="275">
        <v>10.3687</v>
      </c>
      <c r="E53" s="127">
        <v>1</v>
      </c>
      <c r="F53" s="126">
        <f>VLOOKUP(A53,'Preços de Referência'!$A$3:$C$100,3,FALSE)</f>
        <v>4745.01</v>
      </c>
      <c r="G53" s="140">
        <f>ROUND(F53/'Preços de Referência'!$G$83,2)</f>
        <v>26</v>
      </c>
      <c r="H53" s="501">
        <v>1</v>
      </c>
      <c r="I53" s="140">
        <f t="shared" si="2"/>
        <v>269.58999999999997</v>
      </c>
      <c r="K53"/>
    </row>
    <row r="54" spans="1:13" ht="15">
      <c r="A54" s="128" t="str">
        <f>'Preços de Referência'!$A$19</f>
        <v>P8028</v>
      </c>
      <c r="B54" s="140" t="str">
        <f>VLOOKUP(A54,'Preços de Referência'!$A$3:$C$100,2,FALSE)</f>
        <v>Auxiliar de topografia</v>
      </c>
      <c r="C54" s="4" t="s">
        <v>654</v>
      </c>
      <c r="D54" s="275">
        <v>5.1843000000000004</v>
      </c>
      <c r="E54" s="127">
        <v>1</v>
      </c>
      <c r="F54" s="126">
        <f>VLOOKUP(A54,'Preços de Referência'!$A$3:$C$100,3,FALSE)</f>
        <v>3926.57</v>
      </c>
      <c r="G54" s="140">
        <f>ROUND(F54/'Preços de Referência'!$G$83,2)</f>
        <v>21.52</v>
      </c>
      <c r="H54" s="501">
        <v>1</v>
      </c>
      <c r="I54" s="140">
        <f t="shared" si="2"/>
        <v>111.57</v>
      </c>
      <c r="K54"/>
    </row>
    <row r="55" spans="1:13" ht="15">
      <c r="A55" s="3" t="str">
        <f>'Preços de Referência'!$A$16</f>
        <v>P8025</v>
      </c>
      <c r="B55" s="140" t="str">
        <f>VLOOKUP(A55,'Preços de Referência'!$A$3:$C$100,2,FALSE)</f>
        <v>Auxiliar</v>
      </c>
      <c r="C55" s="4" t="s">
        <v>654</v>
      </c>
      <c r="D55" s="275">
        <v>5.1843700000000004</v>
      </c>
      <c r="E55" s="127">
        <v>1</v>
      </c>
      <c r="F55" s="126">
        <f>VLOOKUP(A55,'Preços de Referência'!$A$3:$C$100,3,FALSE)</f>
        <v>3938.49</v>
      </c>
      <c r="G55" s="140">
        <f>ROUND(F55/'Preços de Referência'!$G$83,2)</f>
        <v>21.58</v>
      </c>
      <c r="H55" s="501">
        <v>1</v>
      </c>
      <c r="I55" s="140">
        <f t="shared" si="2"/>
        <v>111.88</v>
      </c>
      <c r="K55"/>
    </row>
    <row r="56" spans="1:13" ht="15">
      <c r="A56" s="203" t="str">
        <f>'Preços de Referência'!$E$5</f>
        <v>E8891</v>
      </c>
      <c r="B56" s="126" t="str">
        <f>'Preços de Referência'!$F$5</f>
        <v>Veículo leve - tipo pick up 4x4 (s/ motorista)</v>
      </c>
      <c r="C56" s="3" t="s">
        <v>654</v>
      </c>
      <c r="D56" s="275">
        <v>10.3688</v>
      </c>
      <c r="E56" s="127">
        <v>1</v>
      </c>
      <c r="F56" s="126">
        <f>'Preços de Referência'!$N$5</f>
        <v>8274.9513000000006</v>
      </c>
      <c r="G56" s="140">
        <f>ROUND(F56/'Preços de Referência'!$G$83,2)</f>
        <v>45.35</v>
      </c>
      <c r="H56" s="501">
        <v>1</v>
      </c>
      <c r="I56" s="140">
        <f t="shared" si="2"/>
        <v>470.23</v>
      </c>
      <c r="K56"/>
    </row>
    <row r="57" spans="1:13" ht="15">
      <c r="A57" s="3" t="str">
        <f>'Preços de Referência'!$E$108</f>
        <v>C5</v>
      </c>
      <c r="B57" s="140" t="str">
        <f>'Preços de Referência'!$F$108</f>
        <v>GPS Geodésico de dupla frequência - RTK</v>
      </c>
      <c r="C57" s="4" t="s">
        <v>654</v>
      </c>
      <c r="D57" s="275">
        <v>5.1843000000000004</v>
      </c>
      <c r="E57" s="127">
        <v>1</v>
      </c>
      <c r="F57" s="126">
        <f>'Preços de Referência'!$H$108</f>
        <v>1586.56</v>
      </c>
      <c r="G57" s="140">
        <f>ROUND(F57/'Preços de Referência'!$G$83,2)</f>
        <v>8.69</v>
      </c>
      <c r="H57" s="501">
        <v>1</v>
      </c>
      <c r="I57" s="140">
        <f t="shared" si="2"/>
        <v>45.05</v>
      </c>
      <c r="K57"/>
    </row>
    <row r="58" spans="1:13" ht="15">
      <c r="A58" s="170" t="str">
        <f>'Preços de Referência'!$E$110</f>
        <v>IE6002</v>
      </c>
      <c r="B58" s="126" t="str">
        <f>'Preços de Referência'!$F$110</f>
        <v>GPS de navegação</v>
      </c>
      <c r="C58" s="3" t="s">
        <v>654</v>
      </c>
      <c r="D58" s="275">
        <v>10.3687</v>
      </c>
      <c r="E58" s="127">
        <v>1</v>
      </c>
      <c r="F58" s="263">
        <f>'Preços de Referência'!$H$110</f>
        <v>254.66</v>
      </c>
      <c r="G58" s="140">
        <f>ROUND(F58/'Preços de Referência'!$G$83,2)</f>
        <v>1.4</v>
      </c>
      <c r="H58" s="501">
        <v>1</v>
      </c>
      <c r="I58" s="140">
        <f t="shared" si="2"/>
        <v>14.52</v>
      </c>
      <c r="K58"/>
    </row>
    <row r="59" spans="1:13" ht="15">
      <c r="A59" s="3" t="str">
        <f>'Preços de Referência'!$E$111</f>
        <v>IE6003</v>
      </c>
      <c r="B59" s="140" t="str">
        <f>'Preços de Referência'!$F$111</f>
        <v>Rádio comunicador</v>
      </c>
      <c r="C59" s="4" t="s">
        <v>654</v>
      </c>
      <c r="D59" s="277">
        <v>31.106200000000001</v>
      </c>
      <c r="E59" s="349">
        <v>1</v>
      </c>
      <c r="F59" s="126">
        <f>'Preços de Referência'!$H$111</f>
        <v>27.73</v>
      </c>
      <c r="G59" s="140">
        <f>ROUND(F59/'Preços de Referência'!$G$83,2)</f>
        <v>0.15</v>
      </c>
      <c r="H59" s="501">
        <v>1</v>
      </c>
      <c r="I59" s="140">
        <f t="shared" si="2"/>
        <v>4.67</v>
      </c>
      <c r="K59"/>
    </row>
    <row r="60" spans="1:13" ht="15">
      <c r="A60" s="262" t="str">
        <f>'Preços de Referência'!$E$141</f>
        <v>B8951</v>
      </c>
      <c r="B60" s="263" t="str">
        <f>'Preços de Referência'!$F$141</f>
        <v>Imóvel Comercial (2,60% do CMCC - SINAPI)</v>
      </c>
      <c r="C60" s="9" t="s">
        <v>654</v>
      </c>
      <c r="D60" s="277">
        <v>11.4056</v>
      </c>
      <c r="E60" s="3">
        <v>2</v>
      </c>
      <c r="F60" s="263">
        <f>'Preços de Referência'!$I$141*'Preços de Referência'!$J$141</f>
        <v>231.95594135802472</v>
      </c>
      <c r="G60" s="140">
        <f>ROUND(F60/'Preços de Referência'!$G$83,2)</f>
        <v>1.27</v>
      </c>
      <c r="H60" s="507">
        <v>1</v>
      </c>
      <c r="I60" s="140">
        <f t="shared" si="2"/>
        <v>28.97</v>
      </c>
      <c r="M60" s="457"/>
    </row>
    <row r="61" spans="1:13" ht="15">
      <c r="A61" s="262" t="str">
        <f>'Preços de Referência'!$E$142</f>
        <v>B8952</v>
      </c>
      <c r="B61" s="263" t="str">
        <f>'Preços de Referência'!$F$142</f>
        <v>Imóvel Residencial (1,70% do CMCC - SINAPI)</v>
      </c>
      <c r="C61" s="9" t="s">
        <v>654</v>
      </c>
      <c r="D61" s="277">
        <v>11.4056</v>
      </c>
      <c r="E61" s="3">
        <v>2</v>
      </c>
      <c r="F61" s="263">
        <f>'Preços de Referência'!$J$142*'Preços de Referência'!$I$142</f>
        <v>387.4402</v>
      </c>
      <c r="G61" s="140">
        <f>ROUND(F61/'Preços de Referência'!$G$83,2)</f>
        <v>2.12</v>
      </c>
      <c r="H61" s="507">
        <v>1</v>
      </c>
      <c r="I61" s="140">
        <f t="shared" si="2"/>
        <v>48.36</v>
      </c>
      <c r="M61" s="457"/>
    </row>
    <row r="62" spans="1:13" ht="15">
      <c r="A62" s="262" t="str">
        <f>'Preços de Referência'!$E$143</f>
        <v>B8953</v>
      </c>
      <c r="B62" s="263" t="str">
        <f>'Preços de Referência'!$F$143</f>
        <v>Mobiliário Escritório</v>
      </c>
      <c r="C62" s="9" t="s">
        <v>654</v>
      </c>
      <c r="D62" s="277">
        <v>11.4056</v>
      </c>
      <c r="E62" s="3">
        <v>2</v>
      </c>
      <c r="F62" s="263">
        <f>'Preços de Referência'!$I$143</f>
        <v>490.4</v>
      </c>
      <c r="G62" s="140">
        <f>ROUND(F62/'Preços de Referência'!$G$83,2)</f>
        <v>2.69</v>
      </c>
      <c r="H62" s="507">
        <v>1</v>
      </c>
      <c r="I62" s="140">
        <f t="shared" si="2"/>
        <v>61.36</v>
      </c>
      <c r="M62" s="457"/>
    </row>
    <row r="63" spans="1:13" ht="15">
      <c r="A63" s="262" t="str">
        <f>'Preços de Referência'!$E$144</f>
        <v>B8954</v>
      </c>
      <c r="B63" s="263" t="str">
        <f>'Preços de Referência'!$F$144</f>
        <v>Mobiliário Residência</v>
      </c>
      <c r="C63" s="9" t="s">
        <v>654</v>
      </c>
      <c r="D63" s="277">
        <v>11.4056</v>
      </c>
      <c r="E63" s="3">
        <v>2</v>
      </c>
      <c r="F63" s="263">
        <f>'Preços de Referência'!$I$144</f>
        <v>43.98</v>
      </c>
      <c r="G63" s="140">
        <f>ROUND(F63/'Preços de Referência'!$G$83,2)</f>
        <v>0.24</v>
      </c>
      <c r="H63" s="507">
        <v>1</v>
      </c>
      <c r="I63" s="140">
        <f t="shared" si="2"/>
        <v>5.47</v>
      </c>
      <c r="M63" s="457"/>
    </row>
    <row r="64" spans="1:13" ht="15">
      <c r="A64" s="262" t="str">
        <f>'Preços de Referência'!$E$149</f>
        <v>B8959</v>
      </c>
      <c r="B64" s="263" t="str">
        <f>'Preços de Referência'!$F$149</f>
        <v>Custos Diversos Escritório</v>
      </c>
      <c r="C64" s="9" t="s">
        <v>654</v>
      </c>
      <c r="D64" s="277">
        <v>11.4056</v>
      </c>
      <c r="E64" s="3">
        <v>2</v>
      </c>
      <c r="F64" s="263">
        <f>'Preços de Referência'!$I$149</f>
        <v>135.22</v>
      </c>
      <c r="G64" s="140">
        <f>ROUND(F64/'Preços de Referência'!$G$83,2)</f>
        <v>0.74</v>
      </c>
      <c r="H64" s="507">
        <v>1</v>
      </c>
      <c r="I64" s="140">
        <f t="shared" si="2"/>
        <v>16.88</v>
      </c>
      <c r="M64" s="457"/>
    </row>
    <row r="65" spans="1:13" ht="15">
      <c r="A65" s="262" t="str">
        <f>'Preços de Referência'!$E$150</f>
        <v>B8960</v>
      </c>
      <c r="B65" s="263" t="str">
        <f>'Preços de Referência'!$F$150</f>
        <v>Custos Diversos Residência</v>
      </c>
      <c r="C65" s="9" t="s">
        <v>654</v>
      </c>
      <c r="D65" s="277">
        <v>11.4056</v>
      </c>
      <c r="E65" s="3">
        <v>2</v>
      </c>
      <c r="F65" s="263">
        <f>'Preços de Referência'!$I$150</f>
        <v>206.13</v>
      </c>
      <c r="G65" s="140">
        <f>ROUND(F65/'Preços de Referência'!$G$83,2)</f>
        <v>1.1299999999999999</v>
      </c>
      <c r="H65" s="507">
        <v>1</v>
      </c>
      <c r="I65" s="140">
        <f t="shared" si="2"/>
        <v>25.78</v>
      </c>
      <c r="M65" s="457"/>
    </row>
    <row r="66" spans="1:13" ht="15" customHeight="1">
      <c r="A66" s="606" t="s">
        <v>655</v>
      </c>
      <c r="B66" s="606"/>
      <c r="C66" s="606"/>
      <c r="D66" s="606"/>
      <c r="E66" s="606"/>
      <c r="F66" s="606"/>
      <c r="G66" s="606"/>
      <c r="H66" s="146"/>
      <c r="I66" s="147">
        <f>SUM(I49:I65)</f>
        <v>3996.2600000000011</v>
      </c>
    </row>
    <row r="67" spans="1:13" ht="15" customHeight="1">
      <c r="A67" s="606" t="s">
        <v>656</v>
      </c>
      <c r="B67" s="606"/>
      <c r="C67" s="606"/>
      <c r="D67" s="606"/>
      <c r="E67" s="606"/>
      <c r="F67" s="149">
        <f>BDI!$D$37</f>
        <v>0.44600000000000001</v>
      </c>
      <c r="G67" s="149"/>
      <c r="H67" s="149"/>
      <c r="I67" s="147">
        <f>ROUND(I66*F67,2)</f>
        <v>1782.33</v>
      </c>
    </row>
    <row r="68" spans="1:13">
      <c r="A68" s="605" t="s">
        <v>657</v>
      </c>
      <c r="B68" s="605"/>
      <c r="C68" s="605"/>
      <c r="D68" s="605"/>
      <c r="E68" s="605"/>
      <c r="F68" s="605"/>
      <c r="G68" s="605"/>
      <c r="H68" s="146"/>
      <c r="I68" s="235">
        <f>ROUND((I66+I67),2)</f>
        <v>5778.59</v>
      </c>
    </row>
    <row r="69" spans="1:13">
      <c r="A69" s="153"/>
      <c r="B69" s="154" t="s">
        <v>658</v>
      </c>
      <c r="C69" s="234">
        <f>'[21]PRODUTOS E QUANTITATIVOS'!$C$6</f>
        <v>802</v>
      </c>
      <c r="D69" s="153"/>
      <c r="E69" s="155"/>
      <c r="F69" s="154" t="s">
        <v>659</v>
      </c>
      <c r="G69" s="154"/>
      <c r="H69" s="154"/>
      <c r="I69" s="236">
        <f>C69*$I$68</f>
        <v>4634429.18</v>
      </c>
    </row>
    <row r="71" spans="1:13" s="8" customFormat="1" ht="16.5" customHeight="1">
      <c r="A71" s="179" t="str">
        <f>PRODUTOS!A11</f>
        <v>Produto 1.4</v>
      </c>
      <c r="B71" s="625" t="str">
        <f>PRODUTOS!B11</f>
        <v>Laudo de avaliação de bens e/ou benfeitorias específico</v>
      </c>
      <c r="C71" s="625"/>
      <c r="D71" s="625"/>
      <c r="E71" s="625"/>
      <c r="F71" s="626"/>
      <c r="G71" s="626"/>
      <c r="H71" s="626"/>
      <c r="I71" s="471" t="str">
        <f>PRODUTOS!C11</f>
        <v>DESP-4</v>
      </c>
    </row>
    <row r="72" spans="1:13">
      <c r="A72" s="608" t="s">
        <v>10</v>
      </c>
      <c r="B72" s="608" t="s">
        <v>11</v>
      </c>
      <c r="C72" s="608" t="s">
        <v>12</v>
      </c>
      <c r="D72" s="608" t="s">
        <v>649</v>
      </c>
      <c r="E72" s="610"/>
      <c r="F72" s="607" t="s">
        <v>650</v>
      </c>
      <c r="G72" s="607"/>
      <c r="H72" s="607"/>
      <c r="I72" s="607"/>
    </row>
    <row r="73" spans="1:13">
      <c r="A73" s="609"/>
      <c r="B73" s="609"/>
      <c r="C73" s="609"/>
      <c r="D73" s="143" t="s">
        <v>651</v>
      </c>
      <c r="E73" s="143" t="s">
        <v>16</v>
      </c>
      <c r="F73" s="453" t="s">
        <v>652</v>
      </c>
      <c r="G73" s="453" t="s">
        <v>653</v>
      </c>
      <c r="H73" s="453" t="s">
        <v>649</v>
      </c>
      <c r="I73" s="453" t="s">
        <v>16</v>
      </c>
    </row>
    <row r="74" spans="1:13">
      <c r="A74" s="4" t="str">
        <f>'Preços de Referência'!$A$43</f>
        <v>P8066</v>
      </c>
      <c r="B74" s="140" t="str">
        <f>VLOOKUP(A74,'Preços de Referência'!$A$3:$C$100,2,FALSE)</f>
        <v>Engenheiro de projetos pleno</v>
      </c>
      <c r="C74" s="4" t="s">
        <v>654</v>
      </c>
      <c r="D74" s="276">
        <v>49.77</v>
      </c>
      <c r="E74" s="141">
        <v>1</v>
      </c>
      <c r="F74" s="140">
        <f>VLOOKUP(A74,'Preços de Referência'!$A$3:$C$100,3,FALSE)</f>
        <v>22853.93</v>
      </c>
      <c r="G74" s="140">
        <f>ROUND(F74/'Preços de Referência'!$G$83,2)</f>
        <v>125.24</v>
      </c>
      <c r="H74" s="506">
        <v>1</v>
      </c>
      <c r="I74" s="140">
        <f t="shared" ref="I74:I85" si="3">ROUND(D74*E74*G74,2)</f>
        <v>6233.19</v>
      </c>
    </row>
    <row r="75" spans="1:13">
      <c r="A75" s="4" t="str">
        <f>'Preços de Referência'!A70</f>
        <v>P8147</v>
      </c>
      <c r="B75" s="140" t="str">
        <f>VLOOKUP(A75,'Preços de Referência'!$A$3:$C$100,2,FALSE)</f>
        <v>Técnico de obras</v>
      </c>
      <c r="C75" s="4" t="s">
        <v>654</v>
      </c>
      <c r="D75" s="277">
        <v>58.064999999999998</v>
      </c>
      <c r="E75" s="127">
        <v>1</v>
      </c>
      <c r="F75" s="126">
        <f>VLOOKUP(A75,'Preços de Referência'!$A$3:$C$100,3,FALSE)</f>
        <v>6747.72</v>
      </c>
      <c r="G75" s="140">
        <f>ROUND(F75/'Preços de Referência'!$G$83,2)</f>
        <v>36.979999999999997</v>
      </c>
      <c r="H75" s="501">
        <v>1</v>
      </c>
      <c r="I75" s="140">
        <f t="shared" si="3"/>
        <v>2147.2399999999998</v>
      </c>
    </row>
    <row r="76" spans="1:13">
      <c r="A76" s="203" t="str">
        <f>'Preços de Referência'!$E$5</f>
        <v>E8891</v>
      </c>
      <c r="B76" s="126" t="str">
        <f>'Preços de Referência'!$F$5</f>
        <v>Veículo leve - tipo pick up 4x4 (s/ motorista)</v>
      </c>
      <c r="C76" s="3" t="s">
        <v>654</v>
      </c>
      <c r="D76" s="277">
        <v>33.18</v>
      </c>
      <c r="E76" s="127">
        <v>1</v>
      </c>
      <c r="F76" s="126">
        <f>'Preços de Referência'!$N$5</f>
        <v>8274.9513000000006</v>
      </c>
      <c r="G76" s="140">
        <f>ROUND(F76/'Preços de Referência'!$G$83,2)</f>
        <v>45.35</v>
      </c>
      <c r="H76" s="501">
        <v>1</v>
      </c>
      <c r="I76" s="140">
        <f t="shared" si="3"/>
        <v>1504.71</v>
      </c>
    </row>
    <row r="77" spans="1:13">
      <c r="A77" s="170" t="str">
        <f>'Preços de Referência'!$E$110</f>
        <v>IE6002</v>
      </c>
      <c r="B77" s="126" t="str">
        <f>'Preços de Referência'!$F$110</f>
        <v>GPS de navegação</v>
      </c>
      <c r="C77" s="3" t="s">
        <v>654</v>
      </c>
      <c r="D77" s="277">
        <v>33.18</v>
      </c>
      <c r="E77" s="127">
        <v>1</v>
      </c>
      <c r="F77" s="263">
        <f>'Preços de Referência'!$H$110</f>
        <v>254.66</v>
      </c>
      <c r="G77" s="140">
        <f>ROUND(F77/'Preços de Referência'!$G$83,2)</f>
        <v>1.4</v>
      </c>
      <c r="H77" s="501">
        <v>1</v>
      </c>
      <c r="I77" s="140">
        <f t="shared" si="3"/>
        <v>46.45</v>
      </c>
    </row>
    <row r="78" spans="1:13">
      <c r="A78" s="3" t="str">
        <f>'Preços de Referência'!$E$111</f>
        <v>IE6003</v>
      </c>
      <c r="B78" s="140" t="str">
        <f>'Preços de Referência'!$F$111</f>
        <v>Rádio comunicador</v>
      </c>
      <c r="C78" s="4" t="s">
        <v>654</v>
      </c>
      <c r="D78" s="277">
        <v>33.18</v>
      </c>
      <c r="E78" s="9">
        <v>1</v>
      </c>
      <c r="F78" s="126">
        <f>'Preços de Referência'!$H$111</f>
        <v>27.73</v>
      </c>
      <c r="G78" s="140">
        <f>ROUND(F78/'Preços de Referência'!$G$83,2)</f>
        <v>0.15</v>
      </c>
      <c r="H78" s="501">
        <v>1</v>
      </c>
      <c r="I78" s="140">
        <f t="shared" si="3"/>
        <v>4.9800000000000004</v>
      </c>
    </row>
    <row r="79" spans="1:13">
      <c r="A79" s="262" t="str">
        <f>'Preços de Referência'!$E$141</f>
        <v>B8951</v>
      </c>
      <c r="B79" s="263" t="str">
        <f>'Preços de Referência'!$F$141</f>
        <v>Imóvel Comercial (2,60% do CMCC - SINAPI)</v>
      </c>
      <c r="C79" s="9" t="s">
        <v>654</v>
      </c>
      <c r="D79" s="277">
        <v>20.737500000000001</v>
      </c>
      <c r="E79" s="3">
        <v>2</v>
      </c>
      <c r="F79" s="263">
        <f>'Preços de Referência'!$I$141*'Preços de Referência'!$J$141</f>
        <v>231.95594135802472</v>
      </c>
      <c r="G79" s="140">
        <f>ROUND(F79/'Preços de Referência'!$G$83,2)</f>
        <v>1.27</v>
      </c>
      <c r="H79" s="507">
        <v>1</v>
      </c>
      <c r="I79" s="140">
        <f t="shared" si="3"/>
        <v>52.67</v>
      </c>
      <c r="K79" s="459"/>
    </row>
    <row r="80" spans="1:13">
      <c r="A80" s="262" t="str">
        <f>'Preços de Referência'!$E$142</f>
        <v>B8952</v>
      </c>
      <c r="B80" s="263" t="str">
        <f>'Preços de Referência'!$F$142</f>
        <v>Imóvel Residencial (1,70% do CMCC - SINAPI)</v>
      </c>
      <c r="C80" s="9" t="s">
        <v>654</v>
      </c>
      <c r="D80" s="277">
        <v>20.737500000000001</v>
      </c>
      <c r="E80" s="3">
        <v>2</v>
      </c>
      <c r="F80" s="263">
        <f>'Preços de Referência'!$J$142*'Preços de Referência'!$I$142</f>
        <v>387.4402</v>
      </c>
      <c r="G80" s="140">
        <f>ROUND(F80/'Preços de Referência'!$G$83,2)</f>
        <v>2.12</v>
      </c>
      <c r="H80" s="507">
        <v>1</v>
      </c>
      <c r="I80" s="140">
        <f t="shared" si="3"/>
        <v>87.93</v>
      </c>
      <c r="K80" s="459"/>
    </row>
    <row r="81" spans="1:11">
      <c r="A81" s="262" t="str">
        <f>'Preços de Referência'!$E$143</f>
        <v>B8953</v>
      </c>
      <c r="B81" s="263" t="str">
        <f>'Preços de Referência'!$F$143</f>
        <v>Mobiliário Escritório</v>
      </c>
      <c r="C81" s="9" t="s">
        <v>654</v>
      </c>
      <c r="D81" s="277">
        <v>20.737500000000001</v>
      </c>
      <c r="E81" s="3">
        <v>2</v>
      </c>
      <c r="F81" s="263">
        <f>'Preços de Referência'!$I$143</f>
        <v>490.4</v>
      </c>
      <c r="G81" s="140">
        <f>ROUND(F81/'Preços de Referência'!$G$83,2)</f>
        <v>2.69</v>
      </c>
      <c r="H81" s="507">
        <v>1</v>
      </c>
      <c r="I81" s="140">
        <f t="shared" si="3"/>
        <v>111.57</v>
      </c>
      <c r="K81" s="459"/>
    </row>
    <row r="82" spans="1:11">
      <c r="A82" s="262" t="str">
        <f>'Preços de Referência'!$E$144</f>
        <v>B8954</v>
      </c>
      <c r="B82" s="263" t="str">
        <f>'Preços de Referência'!$F$144</f>
        <v>Mobiliário Residência</v>
      </c>
      <c r="C82" s="9" t="s">
        <v>654</v>
      </c>
      <c r="D82" s="277">
        <v>20.737500000000001</v>
      </c>
      <c r="E82" s="3">
        <v>2</v>
      </c>
      <c r="F82" s="263">
        <f>'Preços de Referência'!$I$144</f>
        <v>43.98</v>
      </c>
      <c r="G82" s="140">
        <f>ROUND(F82/'Preços de Referência'!$G$83,2)</f>
        <v>0.24</v>
      </c>
      <c r="H82" s="507">
        <v>1</v>
      </c>
      <c r="I82" s="140">
        <f t="shared" si="3"/>
        <v>9.9499999999999993</v>
      </c>
      <c r="K82" s="459"/>
    </row>
    <row r="83" spans="1:11">
      <c r="A83" s="262" t="str">
        <f>'Preços de Referência'!$E$149</f>
        <v>B8959</v>
      </c>
      <c r="B83" s="263" t="str">
        <f>'Preços de Referência'!$F$149</f>
        <v>Custos Diversos Escritório</v>
      </c>
      <c r="C83" s="9" t="s">
        <v>654</v>
      </c>
      <c r="D83" s="277">
        <v>20.737500000000001</v>
      </c>
      <c r="E83" s="3">
        <v>2</v>
      </c>
      <c r="F83" s="263">
        <f>'Preços de Referência'!$I$149</f>
        <v>135.22</v>
      </c>
      <c r="G83" s="140">
        <f>ROUND(F83/'Preços de Referência'!$G$83,2)</f>
        <v>0.74</v>
      </c>
      <c r="H83" s="507">
        <v>1</v>
      </c>
      <c r="I83" s="140">
        <f t="shared" si="3"/>
        <v>30.69</v>
      </c>
      <c r="K83" s="459"/>
    </row>
    <row r="84" spans="1:11">
      <c r="A84" s="262" t="str">
        <f>'Preços de Referência'!$E$150</f>
        <v>B8960</v>
      </c>
      <c r="B84" s="263" t="str">
        <f>'Preços de Referência'!$F$150</f>
        <v>Custos Diversos Residência</v>
      </c>
      <c r="C84" s="9" t="s">
        <v>654</v>
      </c>
      <c r="D84" s="277">
        <v>20.737500000000001</v>
      </c>
      <c r="E84" s="3">
        <v>2</v>
      </c>
      <c r="F84" s="263">
        <f>'Preços de Referência'!$I$150</f>
        <v>206.13</v>
      </c>
      <c r="G84" s="140">
        <f>ROUND(F84/'Preços de Referência'!$G$83,2)</f>
        <v>1.1299999999999999</v>
      </c>
      <c r="H84" s="507">
        <v>1</v>
      </c>
      <c r="I84" s="140">
        <f t="shared" si="3"/>
        <v>46.87</v>
      </c>
      <c r="K84" s="459"/>
    </row>
    <row r="85" spans="1:11" ht="25.5">
      <c r="A85" s="262" t="str">
        <f>'Preços de Referência'!$E$50</f>
        <v>MA1058</v>
      </c>
      <c r="B85" s="504" t="str">
        <f>'Preços de Referência'!$F$43</f>
        <v>DIÁRIA (DECRETO 11.117 PR)_CUSTO MÉDIO CAT. D</v>
      </c>
      <c r="C85" s="9" t="s">
        <v>654</v>
      </c>
      <c r="D85" s="277">
        <v>96</v>
      </c>
      <c r="E85" s="3">
        <v>2</v>
      </c>
      <c r="F85" s="263">
        <f>'Preços de Referência'!J50</f>
        <v>341.02</v>
      </c>
      <c r="G85" s="140">
        <f>ROUND(F85/24,3)</f>
        <v>14.209</v>
      </c>
      <c r="H85" s="501">
        <v>1</v>
      </c>
      <c r="I85" s="140">
        <f t="shared" si="3"/>
        <v>2728.13</v>
      </c>
    </row>
    <row r="86" spans="1:11" ht="13.9" customHeight="1">
      <c r="A86" s="606" t="s">
        <v>655</v>
      </c>
      <c r="B86" s="606"/>
      <c r="C86" s="606"/>
      <c r="D86" s="606"/>
      <c r="E86" s="606"/>
      <c r="F86" s="606"/>
      <c r="G86" s="606"/>
      <c r="H86" s="144"/>
      <c r="I86" s="147">
        <f>SUM(I74:I85)</f>
        <v>13004.380000000001</v>
      </c>
    </row>
    <row r="87" spans="1:11" ht="15" customHeight="1">
      <c r="A87" s="606" t="s">
        <v>656</v>
      </c>
      <c r="B87" s="606"/>
      <c r="C87" s="606"/>
      <c r="D87" s="606"/>
      <c r="E87" s="606"/>
      <c r="F87" s="149">
        <f>BDI!$D$37</f>
        <v>0.44600000000000001</v>
      </c>
      <c r="G87" s="149"/>
      <c r="H87" s="149"/>
      <c r="I87" s="147">
        <f>ROUND((I86*F87),2)</f>
        <v>5799.95</v>
      </c>
    </row>
    <row r="88" spans="1:11" ht="15" customHeight="1">
      <c r="A88" s="605" t="s">
        <v>657</v>
      </c>
      <c r="B88" s="605"/>
      <c r="C88" s="605"/>
      <c r="D88" s="605"/>
      <c r="E88" s="605"/>
      <c r="F88" s="605"/>
      <c r="G88" s="605"/>
      <c r="H88" s="146"/>
      <c r="I88" s="235">
        <f>ROUND((I86+I87),2)</f>
        <v>18804.330000000002</v>
      </c>
    </row>
    <row r="89" spans="1:11">
      <c r="A89" s="153"/>
      <c r="B89" s="154" t="s">
        <v>658</v>
      </c>
      <c r="C89" s="234">
        <f>'[21]PRODUTOS E QUANTITATIVOS'!$C$7</f>
        <v>16</v>
      </c>
      <c r="D89" s="153"/>
      <c r="E89" s="155"/>
      <c r="F89" s="154" t="s">
        <v>659</v>
      </c>
      <c r="G89" s="154"/>
      <c r="H89" s="154"/>
      <c r="I89" s="236">
        <f>C89*$I$88</f>
        <v>300869.28000000003</v>
      </c>
    </row>
    <row r="91" spans="1:11" s="8" customFormat="1" ht="15.75">
      <c r="A91" s="179" t="str">
        <f>PRODUTOS!A12</f>
        <v>Produto 1.5</v>
      </c>
      <c r="B91" s="616" t="str">
        <f>PRODUTOS!B12</f>
        <v>Parecer de análise de conformidade processual</v>
      </c>
      <c r="C91" s="617"/>
      <c r="D91" s="617"/>
      <c r="E91" s="617"/>
      <c r="F91" s="619"/>
      <c r="G91" s="619"/>
      <c r="H91" s="624"/>
      <c r="I91" s="479" t="str">
        <f>PRODUTOS!C12</f>
        <v>DESP-5</v>
      </c>
    </row>
    <row r="92" spans="1:11">
      <c r="A92" s="608" t="s">
        <v>10</v>
      </c>
      <c r="B92" s="608" t="s">
        <v>11</v>
      </c>
      <c r="C92" s="608" t="s">
        <v>12</v>
      </c>
      <c r="D92" s="608" t="s">
        <v>649</v>
      </c>
      <c r="E92" s="610"/>
      <c r="F92" s="607" t="s">
        <v>650</v>
      </c>
      <c r="G92" s="607"/>
      <c r="H92" s="607"/>
      <c r="I92" s="607"/>
    </row>
    <row r="93" spans="1:11">
      <c r="A93" s="609"/>
      <c r="B93" s="609"/>
      <c r="C93" s="609"/>
      <c r="D93" s="143" t="s">
        <v>651</v>
      </c>
      <c r="E93" s="143" t="s">
        <v>16</v>
      </c>
      <c r="F93" s="453" t="s">
        <v>652</v>
      </c>
      <c r="G93" s="453" t="s">
        <v>653</v>
      </c>
      <c r="H93" s="453" t="s">
        <v>649</v>
      </c>
      <c r="I93" s="453" t="s">
        <v>16</v>
      </c>
    </row>
    <row r="94" spans="1:11">
      <c r="A94" s="4" t="str">
        <f>'Preços de Referência'!$A$5</f>
        <v>P8002</v>
      </c>
      <c r="B94" s="140" t="str">
        <f>VLOOKUP(A94,'Preços de Referência'!$A$3:$C$100,2,FALSE)</f>
        <v>Advogado pleno</v>
      </c>
      <c r="C94" s="4" t="s">
        <v>654</v>
      </c>
      <c r="D94" s="274">
        <v>8</v>
      </c>
      <c r="E94" s="141">
        <v>1</v>
      </c>
      <c r="F94" s="140">
        <f>VLOOKUP(A94,'Preços de Referência'!$A$3:$C$100,3,FALSE)</f>
        <v>11412.73</v>
      </c>
      <c r="G94" s="140">
        <f>ROUND(F94/'Preços de Referência'!$G$83,2)</f>
        <v>62.54</v>
      </c>
      <c r="H94" s="506">
        <v>1</v>
      </c>
      <c r="I94" s="140">
        <f t="shared" ref="I94:I101" si="4">ROUND(D94*E94*G94,2)</f>
        <v>500.32</v>
      </c>
    </row>
    <row r="95" spans="1:11">
      <c r="A95" s="4" t="str">
        <f>'Preços de Referência'!$A$69</f>
        <v>P8143</v>
      </c>
      <c r="B95" s="140" t="str">
        <f>VLOOKUP(A95,'Preços de Referência'!$A$3:$C$100,2,FALSE)</f>
        <v>Técnico auxiliar jurídico</v>
      </c>
      <c r="C95" s="4" t="s">
        <v>654</v>
      </c>
      <c r="D95" s="274">
        <v>4</v>
      </c>
      <c r="E95" s="127">
        <v>1</v>
      </c>
      <c r="F95" s="126">
        <f>VLOOKUP(A95,'Preços de Referência'!$A$3:$C$100,3,FALSE)</f>
        <v>6150.89</v>
      </c>
      <c r="G95" s="140">
        <f>ROUND(F95/'Preços de Referência'!$G$83,2)</f>
        <v>33.71</v>
      </c>
      <c r="H95" s="501">
        <v>1</v>
      </c>
      <c r="I95" s="140">
        <f t="shared" si="4"/>
        <v>134.84</v>
      </c>
    </row>
    <row r="96" spans="1:11">
      <c r="A96" s="262" t="str">
        <f>'Preços de Referência'!$E$141</f>
        <v>B8951</v>
      </c>
      <c r="B96" s="263" t="str">
        <f>'Preços de Referência'!$F$141</f>
        <v>Imóvel Comercial (2,60% do CMCC - SINAPI)</v>
      </c>
      <c r="C96" s="4" t="s">
        <v>654</v>
      </c>
      <c r="D96" s="274">
        <v>6</v>
      </c>
      <c r="E96" s="3">
        <v>2</v>
      </c>
      <c r="F96" s="263">
        <f>'Preços de Referência'!$I$141*'Preços de Referência'!$J$141</f>
        <v>231.95594135802472</v>
      </c>
      <c r="G96" s="140">
        <f>ROUND(F96/'Preços de Referência'!$G$83,2)</f>
        <v>1.27</v>
      </c>
      <c r="H96" s="507">
        <v>1</v>
      </c>
      <c r="I96" s="140">
        <f t="shared" si="4"/>
        <v>15.24</v>
      </c>
    </row>
    <row r="97" spans="1:9">
      <c r="A97" s="262" t="str">
        <f>'Preços de Referência'!$E$142</f>
        <v>B8952</v>
      </c>
      <c r="B97" s="263" t="str">
        <f>'Preços de Referência'!$F$142</f>
        <v>Imóvel Residencial (1,70% do CMCC - SINAPI)</v>
      </c>
      <c r="C97" s="4" t="s">
        <v>654</v>
      </c>
      <c r="D97" s="274">
        <v>6</v>
      </c>
      <c r="E97" s="3">
        <v>2</v>
      </c>
      <c r="F97" s="263">
        <f>'Preços de Referência'!$J$142*'Preços de Referência'!$I$142</f>
        <v>387.4402</v>
      </c>
      <c r="G97" s="140">
        <f>ROUND(F97/'Preços de Referência'!$G$83,2)</f>
        <v>2.12</v>
      </c>
      <c r="H97" s="507">
        <v>1</v>
      </c>
      <c r="I97" s="140">
        <f t="shared" si="4"/>
        <v>25.44</v>
      </c>
    </row>
    <row r="98" spans="1:9">
      <c r="A98" s="262" t="str">
        <f>'Preços de Referência'!$E$143</f>
        <v>B8953</v>
      </c>
      <c r="B98" s="263" t="str">
        <f>'Preços de Referência'!$F$143</f>
        <v>Mobiliário Escritório</v>
      </c>
      <c r="C98" s="4" t="s">
        <v>654</v>
      </c>
      <c r="D98" s="274">
        <v>6</v>
      </c>
      <c r="E98" s="3">
        <v>2</v>
      </c>
      <c r="F98" s="263">
        <f>'Preços de Referência'!$I$143</f>
        <v>490.4</v>
      </c>
      <c r="G98" s="140">
        <f>ROUND(F98/'Preços de Referência'!$G$83,2)</f>
        <v>2.69</v>
      </c>
      <c r="H98" s="507">
        <v>1</v>
      </c>
      <c r="I98" s="140">
        <f t="shared" si="4"/>
        <v>32.28</v>
      </c>
    </row>
    <row r="99" spans="1:9">
      <c r="A99" s="262" t="str">
        <f>'Preços de Referência'!$E$144</f>
        <v>B8954</v>
      </c>
      <c r="B99" s="263" t="str">
        <f>'Preços de Referência'!$F$144</f>
        <v>Mobiliário Residência</v>
      </c>
      <c r="C99" s="4" t="s">
        <v>654</v>
      </c>
      <c r="D99" s="274">
        <v>6</v>
      </c>
      <c r="E99" s="3">
        <v>2</v>
      </c>
      <c r="F99" s="263">
        <f>'Preços de Referência'!$I$144</f>
        <v>43.98</v>
      </c>
      <c r="G99" s="140">
        <f>ROUND(F99/'Preços de Referência'!$G$83,2)</f>
        <v>0.24</v>
      </c>
      <c r="H99" s="507">
        <v>1</v>
      </c>
      <c r="I99" s="140">
        <f t="shared" si="4"/>
        <v>2.88</v>
      </c>
    </row>
    <row r="100" spans="1:9">
      <c r="A100" s="262" t="str">
        <f>'Preços de Referência'!$E$149</f>
        <v>B8959</v>
      </c>
      <c r="B100" s="263" t="str">
        <f>'Preços de Referência'!$F$149</f>
        <v>Custos Diversos Escritório</v>
      </c>
      <c r="C100" s="4" t="s">
        <v>654</v>
      </c>
      <c r="D100" s="274">
        <v>6</v>
      </c>
      <c r="E100" s="3">
        <v>2</v>
      </c>
      <c r="F100" s="263">
        <f>'Preços de Referência'!$I$149</f>
        <v>135.22</v>
      </c>
      <c r="G100" s="140">
        <f>ROUND(F100/'Preços de Referência'!$G$83,2)</f>
        <v>0.74</v>
      </c>
      <c r="H100" s="507">
        <v>1</v>
      </c>
      <c r="I100" s="140">
        <f t="shared" si="4"/>
        <v>8.8800000000000008</v>
      </c>
    </row>
    <row r="101" spans="1:9">
      <c r="A101" s="262" t="str">
        <f>'Preços de Referência'!$E$150</f>
        <v>B8960</v>
      </c>
      <c r="B101" s="263" t="str">
        <f>'Preços de Referência'!$F$150</f>
        <v>Custos Diversos Residência</v>
      </c>
      <c r="C101" s="4" t="s">
        <v>654</v>
      </c>
      <c r="D101" s="274">
        <v>6</v>
      </c>
      <c r="E101" s="3">
        <v>2</v>
      </c>
      <c r="F101" s="263">
        <f>'Preços de Referência'!$I$150</f>
        <v>206.13</v>
      </c>
      <c r="G101" s="140">
        <f>ROUND(F101/'Preços de Referência'!$G$83,2)</f>
        <v>1.1299999999999999</v>
      </c>
      <c r="H101" s="507">
        <v>1</v>
      </c>
      <c r="I101" s="140">
        <f t="shared" si="4"/>
        <v>13.56</v>
      </c>
    </row>
    <row r="102" spans="1:9" ht="13.9" customHeight="1">
      <c r="A102" s="606" t="s">
        <v>655</v>
      </c>
      <c r="B102" s="606"/>
      <c r="C102" s="606"/>
      <c r="D102" s="606"/>
      <c r="E102" s="606"/>
      <c r="F102" s="606"/>
      <c r="G102" s="606"/>
      <c r="H102" s="606"/>
      <c r="I102" s="147">
        <f>SUM(I94:I101)</f>
        <v>733.43999999999994</v>
      </c>
    </row>
    <row r="103" spans="1:9" ht="15" customHeight="1">
      <c r="A103" s="606" t="s">
        <v>660</v>
      </c>
      <c r="B103" s="606"/>
      <c r="C103" s="606"/>
      <c r="D103" s="606"/>
      <c r="E103" s="606"/>
      <c r="F103" s="149">
        <f>BDI!$D$37</f>
        <v>0.44600000000000001</v>
      </c>
      <c r="G103" s="149"/>
      <c r="H103" s="149"/>
      <c r="I103" s="147">
        <f>ROUND((I102*F103),2)</f>
        <v>327.11</v>
      </c>
    </row>
    <row r="104" spans="1:9" ht="15" customHeight="1">
      <c r="A104" s="605" t="s">
        <v>657</v>
      </c>
      <c r="B104" s="605"/>
      <c r="C104" s="605"/>
      <c r="D104" s="605"/>
      <c r="E104" s="605"/>
      <c r="F104" s="605"/>
      <c r="G104" s="605"/>
      <c r="H104" s="146"/>
      <c r="I104" s="235">
        <f>ROUND((I102+I103),2)</f>
        <v>1060.55</v>
      </c>
    </row>
    <row r="105" spans="1:9">
      <c r="A105" s="153"/>
      <c r="B105" s="154" t="s">
        <v>658</v>
      </c>
      <c r="C105" s="234">
        <f>'[21]PRODUTOS E QUANTITATIVOS'!$C$8</f>
        <v>802</v>
      </c>
      <c r="D105" s="153"/>
      <c r="E105" s="155"/>
      <c r="F105" s="154" t="s">
        <v>659</v>
      </c>
      <c r="G105" s="154"/>
      <c r="H105" s="154"/>
      <c r="I105" s="236">
        <f>C105*$I$104</f>
        <v>850561.1</v>
      </c>
    </row>
    <row r="107" spans="1:9" s="8" customFormat="1" ht="15.75">
      <c r="A107" s="179" t="str">
        <f>PRODUTOS!A13</f>
        <v>Produto 1.6</v>
      </c>
      <c r="B107" s="616" t="str">
        <f>PRODUTOS!B13</f>
        <v>Traslado de escritura e acordo administrativo</v>
      </c>
      <c r="C107" s="617"/>
      <c r="D107" s="617"/>
      <c r="E107" s="617"/>
      <c r="F107" s="619"/>
      <c r="G107" s="619"/>
      <c r="H107" s="624"/>
      <c r="I107" s="479" t="str">
        <f>PRODUTOS!C13</f>
        <v>DESP-6</v>
      </c>
    </row>
    <row r="108" spans="1:9">
      <c r="A108" s="608" t="s">
        <v>10</v>
      </c>
      <c r="B108" s="608" t="s">
        <v>11</v>
      </c>
      <c r="C108" s="608" t="s">
        <v>12</v>
      </c>
      <c r="D108" s="608" t="s">
        <v>649</v>
      </c>
      <c r="E108" s="610"/>
      <c r="F108" s="607" t="s">
        <v>650</v>
      </c>
      <c r="G108" s="607"/>
      <c r="H108" s="607"/>
      <c r="I108" s="607"/>
    </row>
    <row r="109" spans="1:9">
      <c r="A109" s="609"/>
      <c r="B109" s="609"/>
      <c r="C109" s="609"/>
      <c r="D109" s="143" t="s">
        <v>651</v>
      </c>
      <c r="E109" s="143" t="s">
        <v>16</v>
      </c>
      <c r="F109" s="453" t="s">
        <v>652</v>
      </c>
      <c r="G109" s="453" t="s">
        <v>653</v>
      </c>
      <c r="H109" s="453" t="s">
        <v>649</v>
      </c>
      <c r="I109" s="453" t="s">
        <v>16</v>
      </c>
    </row>
    <row r="110" spans="1:9">
      <c r="A110" s="4" t="str">
        <f>'Preços de Referência'!$A$4</f>
        <v>P8001</v>
      </c>
      <c r="B110" s="140" t="str">
        <f>VLOOKUP(A110,'Preços de Referência'!$A$3:$C$100,2,FALSE)</f>
        <v>Advogado júnior</v>
      </c>
      <c r="C110" s="4" t="s">
        <v>654</v>
      </c>
      <c r="D110" s="274">
        <v>4.1475</v>
      </c>
      <c r="E110" s="141">
        <v>1</v>
      </c>
      <c r="F110" s="140">
        <f>VLOOKUP(A110,'Preços de Referência'!$A$3:$C$100,3,FALSE)</f>
        <v>8817.85</v>
      </c>
      <c r="G110" s="140">
        <f>ROUND(F110/'Preços de Referência'!$G$83,2)</f>
        <v>48.32</v>
      </c>
      <c r="H110" s="506">
        <v>1</v>
      </c>
      <c r="I110" s="140">
        <f t="shared" ref="I110:I119" si="5">ROUND(D110*E110*G110,2)</f>
        <v>200.41</v>
      </c>
    </row>
    <row r="111" spans="1:9">
      <c r="A111" s="4" t="str">
        <f>'Preços de Referência'!$A$69</f>
        <v>P8143</v>
      </c>
      <c r="B111" s="140" t="str">
        <f>VLOOKUP(A111,'Preços de Referência'!$A$3:$C$100,2,FALSE)</f>
        <v>Técnico auxiliar jurídico</v>
      </c>
      <c r="C111" s="4" t="s">
        <v>654</v>
      </c>
      <c r="D111" s="274">
        <v>4.1475</v>
      </c>
      <c r="E111" s="141">
        <v>1</v>
      </c>
      <c r="F111" s="140">
        <f>VLOOKUP(A111,'Preços de Referência'!$A$3:$C$100,3,FALSE)</f>
        <v>6150.89</v>
      </c>
      <c r="G111" s="140">
        <f>ROUND(F111/'Preços de Referência'!$G$83,2)</f>
        <v>33.71</v>
      </c>
      <c r="H111" s="506">
        <v>1</v>
      </c>
      <c r="I111" s="140">
        <f t="shared" si="5"/>
        <v>139.81</v>
      </c>
    </row>
    <row r="112" spans="1:9">
      <c r="A112" s="4" t="str">
        <f>'Preços de Referência'!$A$60</f>
        <v>P8113</v>
      </c>
      <c r="B112" s="140" t="str">
        <f>VLOOKUP(A112,'Preços de Referência'!$A$3:$C$100,2,FALSE)</f>
        <v>Motorista de veículo leve</v>
      </c>
      <c r="C112" s="4" t="s">
        <v>654</v>
      </c>
      <c r="D112" s="275">
        <v>8.2949999999999999</v>
      </c>
      <c r="E112" s="127">
        <v>1</v>
      </c>
      <c r="F112" s="126">
        <f>VLOOKUP(A112,'Preços de Referência'!$A$3:$C$100,3,FALSE)</f>
        <v>4745.01</v>
      </c>
      <c r="G112" s="140">
        <f>ROUND(F112/'Preços de Referência'!$G$83,2)</f>
        <v>26</v>
      </c>
      <c r="H112" s="501">
        <v>1</v>
      </c>
      <c r="I112" s="140">
        <f t="shared" si="5"/>
        <v>215.67</v>
      </c>
    </row>
    <row r="113" spans="1:9">
      <c r="A113" s="170" t="str">
        <f>'Preços de Referência'!$E$4</f>
        <v>E8889</v>
      </c>
      <c r="B113" s="126" t="str">
        <f>'Preços de Referência'!$F$4</f>
        <v>Veículo leve - 53 KW (s/ motorista)</v>
      </c>
      <c r="C113" s="3" t="s">
        <v>654</v>
      </c>
      <c r="D113" s="275">
        <v>8.2949999999999999</v>
      </c>
      <c r="E113" s="127">
        <v>1</v>
      </c>
      <c r="F113" s="126">
        <f>'Preços de Referência'!$N$4</f>
        <v>2959.4861999999998</v>
      </c>
      <c r="G113" s="140">
        <f>ROUND(F113/'Preços de Referência'!$G$83,2)</f>
        <v>16.22</v>
      </c>
      <c r="H113" s="501">
        <v>1</v>
      </c>
      <c r="I113" s="140">
        <f t="shared" si="5"/>
        <v>134.54</v>
      </c>
    </row>
    <row r="114" spans="1:9">
      <c r="A114" s="262" t="str">
        <f>'Preços de Referência'!$E$141</f>
        <v>B8951</v>
      </c>
      <c r="B114" s="263" t="str">
        <f>'Preços de Referência'!$F$141</f>
        <v>Imóvel Comercial (2,60% do CMCC - SINAPI)</v>
      </c>
      <c r="C114" s="3" t="s">
        <v>654</v>
      </c>
      <c r="D114" s="275">
        <v>4.1475</v>
      </c>
      <c r="E114" s="3">
        <v>2</v>
      </c>
      <c r="F114" s="263">
        <f>'Preços de Referência'!$I$141*'Preços de Referência'!$J$141</f>
        <v>231.95594135802472</v>
      </c>
      <c r="G114" s="140">
        <f>ROUND(F114/'Preços de Referência'!$G$83,2)</f>
        <v>1.27</v>
      </c>
      <c r="H114" s="507">
        <v>1</v>
      </c>
      <c r="I114" s="140">
        <f t="shared" si="5"/>
        <v>10.53</v>
      </c>
    </row>
    <row r="115" spans="1:9">
      <c r="A115" s="262" t="str">
        <f>'Preços de Referência'!$E$142</f>
        <v>B8952</v>
      </c>
      <c r="B115" s="263" t="str">
        <f>'Preços de Referência'!$F$142</f>
        <v>Imóvel Residencial (1,70% do CMCC - SINAPI)</v>
      </c>
      <c r="C115" s="3" t="s">
        <v>654</v>
      </c>
      <c r="D115" s="275">
        <v>4.1475</v>
      </c>
      <c r="E115" s="3">
        <v>1</v>
      </c>
      <c r="F115" s="263">
        <f>'Preços de Referência'!$J$142*'Preços de Referência'!$I$142</f>
        <v>387.4402</v>
      </c>
      <c r="G115" s="140">
        <f>ROUND(F115/'Preços de Referência'!$G$83,2)</f>
        <v>2.12</v>
      </c>
      <c r="H115" s="507">
        <v>1</v>
      </c>
      <c r="I115" s="140">
        <f t="shared" si="5"/>
        <v>8.7899999999999991</v>
      </c>
    </row>
    <row r="116" spans="1:9">
      <c r="A116" s="262" t="str">
        <f>'Preços de Referência'!$E$143</f>
        <v>B8953</v>
      </c>
      <c r="B116" s="263" t="str">
        <f>'Preços de Referência'!$F$143</f>
        <v>Mobiliário Escritório</v>
      </c>
      <c r="C116" s="3" t="s">
        <v>654</v>
      </c>
      <c r="D116" s="275">
        <v>4.1475</v>
      </c>
      <c r="E116" s="3">
        <v>2</v>
      </c>
      <c r="F116" s="263">
        <f>'Preços de Referência'!$I$143</f>
        <v>490.4</v>
      </c>
      <c r="G116" s="140">
        <f>ROUND(F116/'Preços de Referência'!$G$83,2)</f>
        <v>2.69</v>
      </c>
      <c r="H116" s="507">
        <v>1</v>
      </c>
      <c r="I116" s="140">
        <f t="shared" si="5"/>
        <v>22.31</v>
      </c>
    </row>
    <row r="117" spans="1:9">
      <c r="A117" s="262" t="str">
        <f>'Preços de Referência'!$E$144</f>
        <v>B8954</v>
      </c>
      <c r="B117" s="263" t="str">
        <f>'Preços de Referência'!$F$144</f>
        <v>Mobiliário Residência</v>
      </c>
      <c r="C117" s="3" t="s">
        <v>654</v>
      </c>
      <c r="D117" s="275">
        <v>4.1475</v>
      </c>
      <c r="E117" s="3">
        <v>1</v>
      </c>
      <c r="F117" s="263">
        <f>'Preços de Referência'!$I$144</f>
        <v>43.98</v>
      </c>
      <c r="G117" s="140">
        <f>ROUND(F117/'Preços de Referência'!$G$83,2)</f>
        <v>0.24</v>
      </c>
      <c r="H117" s="507">
        <v>1</v>
      </c>
      <c r="I117" s="140">
        <f t="shared" si="5"/>
        <v>1</v>
      </c>
    </row>
    <row r="118" spans="1:9">
      <c r="A118" s="262" t="str">
        <f>'Preços de Referência'!$E$149</f>
        <v>B8959</v>
      </c>
      <c r="B118" s="263" t="str">
        <f>'Preços de Referência'!$F$149</f>
        <v>Custos Diversos Escritório</v>
      </c>
      <c r="C118" s="3" t="s">
        <v>654</v>
      </c>
      <c r="D118" s="275">
        <v>4.1475</v>
      </c>
      <c r="E118" s="3">
        <v>2</v>
      </c>
      <c r="F118" s="263">
        <f>'Preços de Referência'!$I$149</f>
        <v>135.22</v>
      </c>
      <c r="G118" s="140">
        <f>ROUND(F118/'Preços de Referência'!$G$83,2)</f>
        <v>0.74</v>
      </c>
      <c r="H118" s="507">
        <v>1</v>
      </c>
      <c r="I118" s="140">
        <f t="shared" si="5"/>
        <v>6.14</v>
      </c>
    </row>
    <row r="119" spans="1:9">
      <c r="A119" s="262" t="str">
        <f>'Preços de Referência'!$E$150</f>
        <v>B8960</v>
      </c>
      <c r="B119" s="263" t="str">
        <f>'Preços de Referência'!$F$150</f>
        <v>Custos Diversos Residência</v>
      </c>
      <c r="C119" s="3" t="s">
        <v>654</v>
      </c>
      <c r="D119" s="275">
        <v>4.1475</v>
      </c>
      <c r="E119" s="3">
        <v>1</v>
      </c>
      <c r="F119" s="263">
        <f>'Preços de Referência'!$I$150</f>
        <v>206.13</v>
      </c>
      <c r="G119" s="140">
        <f>ROUND(F119/'Preços de Referência'!$G$83,2)</f>
        <v>1.1299999999999999</v>
      </c>
      <c r="H119" s="507">
        <v>1</v>
      </c>
      <c r="I119" s="140">
        <f t="shared" si="5"/>
        <v>4.6900000000000004</v>
      </c>
    </row>
    <row r="120" spans="1:9" ht="13.9" customHeight="1">
      <c r="A120" s="606" t="s">
        <v>655</v>
      </c>
      <c r="B120" s="606"/>
      <c r="C120" s="606"/>
      <c r="D120" s="606"/>
      <c r="E120" s="606"/>
      <c r="F120" s="606"/>
      <c r="G120" s="606"/>
      <c r="H120" s="606"/>
      <c r="I120" s="147">
        <f>SUM(I110:I119)</f>
        <v>743.88999999999987</v>
      </c>
    </row>
    <row r="121" spans="1:9" ht="15" customHeight="1">
      <c r="A121" s="606" t="s">
        <v>660</v>
      </c>
      <c r="B121" s="606"/>
      <c r="C121" s="606"/>
      <c r="D121" s="606"/>
      <c r="E121" s="606"/>
      <c r="F121" s="149">
        <f>BDI!$D$37</f>
        <v>0.44600000000000001</v>
      </c>
      <c r="G121" s="149"/>
      <c r="H121" s="149"/>
      <c r="I121" s="147">
        <f>ROUND(I120*F121,2)</f>
        <v>331.77</v>
      </c>
    </row>
    <row r="122" spans="1:9" ht="15" customHeight="1">
      <c r="A122" s="605" t="s">
        <v>657</v>
      </c>
      <c r="B122" s="605"/>
      <c r="C122" s="605"/>
      <c r="D122" s="605"/>
      <c r="E122" s="605"/>
      <c r="F122" s="605"/>
      <c r="G122" s="605"/>
      <c r="H122" s="146"/>
      <c r="I122" s="235">
        <f>ROUND((I120+I121),2)</f>
        <v>1075.6600000000001</v>
      </c>
    </row>
    <row r="123" spans="1:9">
      <c r="A123" s="153"/>
      <c r="B123" s="154" t="s">
        <v>658</v>
      </c>
      <c r="C123" s="332">
        <f>'[21]PRODUTOS E QUANTITATIVOS'!$C$9</f>
        <v>473.74651555020307</v>
      </c>
      <c r="D123" s="153"/>
      <c r="E123" s="155"/>
      <c r="F123" s="154" t="s">
        <v>659</v>
      </c>
      <c r="G123" s="154"/>
      <c r="H123" s="154"/>
      <c r="I123" s="236">
        <f>C123*I122</f>
        <v>509590.17691673146</v>
      </c>
    </row>
    <row r="125" spans="1:9" s="8" customFormat="1" ht="17.25" customHeight="1">
      <c r="A125" s="179" t="str">
        <f>PRODUTOS!A14</f>
        <v>Produto 1.7</v>
      </c>
      <c r="B125" s="620" t="str">
        <f>PRODUTOS!B14</f>
        <v>Certidão de registro imobiliário</v>
      </c>
      <c r="C125" s="621"/>
      <c r="D125" s="621"/>
      <c r="E125" s="621"/>
      <c r="F125" s="622"/>
      <c r="G125" s="622"/>
      <c r="H125" s="623"/>
      <c r="I125" s="479" t="str">
        <f>PRODUTOS!C14</f>
        <v>DESP-7</v>
      </c>
    </row>
    <row r="126" spans="1:9">
      <c r="A126" s="608" t="s">
        <v>10</v>
      </c>
      <c r="B126" s="608" t="s">
        <v>11</v>
      </c>
      <c r="C126" s="608" t="s">
        <v>12</v>
      </c>
      <c r="D126" s="608" t="s">
        <v>649</v>
      </c>
      <c r="E126" s="610"/>
      <c r="F126" s="607" t="s">
        <v>650</v>
      </c>
      <c r="G126" s="607"/>
      <c r="H126" s="607"/>
      <c r="I126" s="607"/>
    </row>
    <row r="127" spans="1:9">
      <c r="A127" s="609"/>
      <c r="B127" s="609"/>
      <c r="C127" s="609"/>
      <c r="D127" s="143" t="s">
        <v>651</v>
      </c>
      <c r="E127" s="143" t="s">
        <v>16</v>
      </c>
      <c r="F127" s="453" t="s">
        <v>652</v>
      </c>
      <c r="G127" s="453" t="s">
        <v>653</v>
      </c>
      <c r="H127" s="453" t="s">
        <v>649</v>
      </c>
      <c r="I127" s="453" t="s">
        <v>16</v>
      </c>
    </row>
    <row r="128" spans="1:9">
      <c r="A128" s="4" t="str">
        <f>'Preços de Referência'!$A$4</f>
        <v>P8001</v>
      </c>
      <c r="B128" s="140" t="str">
        <f>VLOOKUP(A128,'Preços de Referência'!$A$3:$C$100,2,FALSE)</f>
        <v>Advogado júnior</v>
      </c>
      <c r="C128" s="4" t="s">
        <v>654</v>
      </c>
      <c r="D128" s="274">
        <v>2.0737000000000001</v>
      </c>
      <c r="E128" s="141">
        <v>1</v>
      </c>
      <c r="F128" s="140">
        <f>VLOOKUP(A128,'Preços de Referência'!$A$3:$C$100,3,FALSE)</f>
        <v>8817.85</v>
      </c>
      <c r="G128" s="140">
        <f>ROUND(F128/'Preços de Referência'!$G$83,2)</f>
        <v>48.32</v>
      </c>
      <c r="H128" s="506">
        <v>1</v>
      </c>
      <c r="I128" s="140">
        <f t="shared" ref="I128:I137" si="6">ROUND(D128*E128*G128,2)</f>
        <v>100.2</v>
      </c>
    </row>
    <row r="129" spans="1:9">
      <c r="A129" s="4" t="str">
        <f>'Preços de Referência'!$A$69</f>
        <v>P8143</v>
      </c>
      <c r="B129" s="140" t="str">
        <f>VLOOKUP(A129,'Preços de Referência'!$A$3:$C$100,2,FALSE)</f>
        <v>Técnico auxiliar jurídico</v>
      </c>
      <c r="C129" s="4" t="s">
        <v>654</v>
      </c>
      <c r="D129" s="274">
        <v>4.1475</v>
      </c>
      <c r="E129" s="141">
        <v>1</v>
      </c>
      <c r="F129" s="140">
        <f>VLOOKUP(A129,'Preços de Referência'!$A$3:$C$100,3,FALSE)</f>
        <v>6150.89</v>
      </c>
      <c r="G129" s="140">
        <f>ROUND(F129/'Preços de Referência'!$G$83,2)</f>
        <v>33.71</v>
      </c>
      <c r="H129" s="506">
        <v>1</v>
      </c>
      <c r="I129" s="140">
        <f t="shared" si="6"/>
        <v>139.81</v>
      </c>
    </row>
    <row r="130" spans="1:9">
      <c r="A130" s="4" t="str">
        <f>'Preços de Referência'!$A$60</f>
        <v>P8113</v>
      </c>
      <c r="B130" s="140" t="str">
        <f>VLOOKUP(A130,'Preços de Referência'!$A$3:$C$100,2,FALSE)</f>
        <v>Motorista de veículo leve</v>
      </c>
      <c r="C130" s="4" t="s">
        <v>654</v>
      </c>
      <c r="D130" s="275">
        <v>2.0737000000000001</v>
      </c>
      <c r="E130" s="127">
        <v>1</v>
      </c>
      <c r="F130" s="126">
        <f>VLOOKUP(A130,'Preços de Referência'!$A$3:$C$100,3,FALSE)</f>
        <v>4745.01</v>
      </c>
      <c r="G130" s="140">
        <f>ROUND(F130/'Preços de Referência'!$G$83,2)</f>
        <v>26</v>
      </c>
      <c r="H130" s="501">
        <v>1</v>
      </c>
      <c r="I130" s="140">
        <f t="shared" si="6"/>
        <v>53.92</v>
      </c>
    </row>
    <row r="131" spans="1:9">
      <c r="A131" s="170" t="str">
        <f>'Preços de Referência'!$E$4</f>
        <v>E8889</v>
      </c>
      <c r="B131" s="126" t="str">
        <f>'Preços de Referência'!$F$4</f>
        <v>Veículo leve - 53 KW (s/ motorista)</v>
      </c>
      <c r="C131" s="3" t="s">
        <v>654</v>
      </c>
      <c r="D131" s="275">
        <v>2.0737000000000001</v>
      </c>
      <c r="E131" s="127">
        <v>1</v>
      </c>
      <c r="F131" s="126">
        <f>'Preços de Referência'!$N$4</f>
        <v>2959.4861999999998</v>
      </c>
      <c r="G131" s="140">
        <f>ROUND(F131/'Preços de Referência'!$G$83,2)</f>
        <v>16.22</v>
      </c>
      <c r="H131" s="501">
        <v>1</v>
      </c>
      <c r="I131" s="140">
        <f t="shared" si="6"/>
        <v>33.64</v>
      </c>
    </row>
    <row r="132" spans="1:9">
      <c r="A132" s="262" t="str">
        <f>'Preços de Referência'!$E$141</f>
        <v>B8951</v>
      </c>
      <c r="B132" s="263" t="str">
        <f>'Preços de Referência'!$F$141</f>
        <v>Imóvel Comercial (2,60% do CMCC - SINAPI)</v>
      </c>
      <c r="C132" s="3" t="s">
        <v>654</v>
      </c>
      <c r="D132" s="275">
        <v>3.1105999999999998</v>
      </c>
      <c r="E132" s="127">
        <v>2</v>
      </c>
      <c r="F132" s="263">
        <f>'Preços de Referência'!$I$141*'Preços de Referência'!$J$141</f>
        <v>231.95594135802472</v>
      </c>
      <c r="G132" s="140">
        <f>ROUND(F132/'Preços de Referência'!$G$83,2)</f>
        <v>1.27</v>
      </c>
      <c r="H132" s="507">
        <v>1</v>
      </c>
      <c r="I132" s="140">
        <f t="shared" si="6"/>
        <v>7.9</v>
      </c>
    </row>
    <row r="133" spans="1:9">
      <c r="A133" s="262" t="str">
        <f>'Preços de Referência'!$E$142</f>
        <v>B8952</v>
      </c>
      <c r="B133" s="263" t="str">
        <f>'Preços de Referência'!$F$142</f>
        <v>Imóvel Residencial (1,70% do CMCC - SINAPI)</v>
      </c>
      <c r="C133" s="3" t="s">
        <v>654</v>
      </c>
      <c r="D133" s="275">
        <v>2.0737000000000001</v>
      </c>
      <c r="E133" s="127">
        <v>1</v>
      </c>
      <c r="F133" s="263">
        <f>'Preços de Referência'!$J$142*'Preços de Referência'!$I$142</f>
        <v>387.4402</v>
      </c>
      <c r="G133" s="140">
        <f>ROUND(F133/'Preços de Referência'!$G$83,2)</f>
        <v>2.12</v>
      </c>
      <c r="H133" s="507">
        <v>1</v>
      </c>
      <c r="I133" s="140">
        <f t="shared" si="6"/>
        <v>4.4000000000000004</v>
      </c>
    </row>
    <row r="134" spans="1:9">
      <c r="A134" s="262" t="str">
        <f>'Preços de Referência'!$E$143</f>
        <v>B8953</v>
      </c>
      <c r="B134" s="263" t="str">
        <f>'Preços de Referência'!$F$143</f>
        <v>Mobiliário Escritório</v>
      </c>
      <c r="C134" s="3" t="s">
        <v>654</v>
      </c>
      <c r="D134" s="275">
        <v>3.1105999999999998</v>
      </c>
      <c r="E134" s="127">
        <v>2</v>
      </c>
      <c r="F134" s="263">
        <f>'Preços de Referência'!$I$143</f>
        <v>490.4</v>
      </c>
      <c r="G134" s="140">
        <f>ROUND(F134/'Preços de Referência'!$G$83,2)</f>
        <v>2.69</v>
      </c>
      <c r="H134" s="507">
        <v>1</v>
      </c>
      <c r="I134" s="140">
        <f t="shared" si="6"/>
        <v>16.739999999999998</v>
      </c>
    </row>
    <row r="135" spans="1:9">
      <c r="A135" s="262" t="str">
        <f>'Preços de Referência'!$E$144</f>
        <v>B8954</v>
      </c>
      <c r="B135" s="263" t="str">
        <f>'Preços de Referência'!$F$144</f>
        <v>Mobiliário Residência</v>
      </c>
      <c r="C135" s="3" t="s">
        <v>654</v>
      </c>
      <c r="D135" s="275">
        <v>2.0737000000000001</v>
      </c>
      <c r="E135" s="127">
        <v>1</v>
      </c>
      <c r="F135" s="263">
        <f>'Preços de Referência'!$I$144</f>
        <v>43.98</v>
      </c>
      <c r="G135" s="140">
        <f>ROUND(F135/'Preços de Referência'!$G$83,2)</f>
        <v>0.24</v>
      </c>
      <c r="H135" s="507">
        <v>1</v>
      </c>
      <c r="I135" s="140">
        <f t="shared" si="6"/>
        <v>0.5</v>
      </c>
    </row>
    <row r="136" spans="1:9">
      <c r="A136" s="262" t="str">
        <f>'Preços de Referência'!$E$149</f>
        <v>B8959</v>
      </c>
      <c r="B136" s="263" t="str">
        <f>'Preços de Referência'!$F$149</f>
        <v>Custos Diversos Escritório</v>
      </c>
      <c r="C136" s="3" t="s">
        <v>654</v>
      </c>
      <c r="D136" s="275">
        <v>3.1105999999999998</v>
      </c>
      <c r="E136" s="127">
        <v>2</v>
      </c>
      <c r="F136" s="263">
        <f>'Preços de Referência'!$I$149</f>
        <v>135.22</v>
      </c>
      <c r="G136" s="140">
        <f>ROUND(F136/'Preços de Referência'!$G$83,2)</f>
        <v>0.74</v>
      </c>
      <c r="H136" s="507">
        <v>1</v>
      </c>
      <c r="I136" s="140">
        <f t="shared" si="6"/>
        <v>4.5999999999999996</v>
      </c>
    </row>
    <row r="137" spans="1:9">
      <c r="A137" s="262" t="str">
        <f>'Preços de Referência'!$E$150</f>
        <v>B8960</v>
      </c>
      <c r="B137" s="263" t="str">
        <f>'Preços de Referência'!$F$150</f>
        <v>Custos Diversos Residência</v>
      </c>
      <c r="C137" s="3" t="s">
        <v>654</v>
      </c>
      <c r="D137" s="275">
        <v>2.0737000000000001</v>
      </c>
      <c r="E137" s="127">
        <v>1</v>
      </c>
      <c r="F137" s="263">
        <f>'Preços de Referência'!$I$150</f>
        <v>206.13</v>
      </c>
      <c r="G137" s="140">
        <f>ROUND(F137/'Preços de Referência'!$G$83,2)</f>
        <v>1.1299999999999999</v>
      </c>
      <c r="H137" s="507">
        <v>1</v>
      </c>
      <c r="I137" s="140">
        <f t="shared" si="6"/>
        <v>2.34</v>
      </c>
    </row>
    <row r="138" spans="1:9" ht="13.9" customHeight="1">
      <c r="A138" s="606" t="s">
        <v>655</v>
      </c>
      <c r="B138" s="606"/>
      <c r="C138" s="606"/>
      <c r="D138" s="606"/>
      <c r="E138" s="606"/>
      <c r="F138" s="606"/>
      <c r="G138" s="606"/>
      <c r="H138" s="606"/>
      <c r="I138" s="147">
        <f>SUM(I128:I137)</f>
        <v>364.04999999999995</v>
      </c>
    </row>
    <row r="139" spans="1:9" ht="15" customHeight="1">
      <c r="A139" s="606" t="s">
        <v>660</v>
      </c>
      <c r="B139" s="606"/>
      <c r="C139" s="606"/>
      <c r="D139" s="606"/>
      <c r="E139" s="606"/>
      <c r="F139" s="149">
        <f>BDI!$D$37</f>
        <v>0.44600000000000001</v>
      </c>
      <c r="G139" s="149"/>
      <c r="H139" s="149"/>
      <c r="I139" s="147">
        <f>ROUND(I138*F139,2)</f>
        <v>162.37</v>
      </c>
    </row>
    <row r="140" spans="1:9" ht="15" customHeight="1">
      <c r="A140" s="605" t="s">
        <v>657</v>
      </c>
      <c r="B140" s="605"/>
      <c r="C140" s="605"/>
      <c r="D140" s="605"/>
      <c r="E140" s="605"/>
      <c r="F140" s="605"/>
      <c r="G140" s="605"/>
      <c r="H140" s="146"/>
      <c r="I140" s="235">
        <f>ROUND((I138+I139),2)</f>
        <v>526.41999999999996</v>
      </c>
    </row>
    <row r="141" spans="1:9">
      <c r="A141" s="153"/>
      <c r="B141" s="154" t="s">
        <v>658</v>
      </c>
      <c r="C141" s="332">
        <f>'[21]PRODUTOS E QUANTITATIVOS'!$C$10</f>
        <v>2960.5665341264639</v>
      </c>
      <c r="D141" s="153"/>
      <c r="E141" s="155"/>
      <c r="F141" s="154" t="s">
        <v>659</v>
      </c>
      <c r="G141" s="154"/>
      <c r="H141" s="154"/>
      <c r="I141" s="236">
        <f>C141*$I$140</f>
        <v>1558501.434894853</v>
      </c>
    </row>
    <row r="143" spans="1:9" s="8" customFormat="1" ht="15.75">
      <c r="A143" s="179" t="str">
        <f>PRODUTOS!A15</f>
        <v>Produto 1.8</v>
      </c>
      <c r="B143" s="620" t="str">
        <f>PRODUTOS!B15</f>
        <v>Projeto de Declaração de Utilidade Pública - DUP</v>
      </c>
      <c r="C143" s="621"/>
      <c r="D143" s="621"/>
      <c r="E143" s="621"/>
      <c r="F143" s="622"/>
      <c r="G143" s="622"/>
      <c r="H143" s="623"/>
      <c r="I143" s="479" t="str">
        <f>PRODUTOS!C15</f>
        <v>DESP-8</v>
      </c>
    </row>
    <row r="144" spans="1:9">
      <c r="A144" s="608" t="s">
        <v>10</v>
      </c>
      <c r="B144" s="608" t="s">
        <v>11</v>
      </c>
      <c r="C144" s="608" t="s">
        <v>12</v>
      </c>
      <c r="D144" s="608" t="s">
        <v>649</v>
      </c>
      <c r="E144" s="610"/>
      <c r="F144" s="607" t="s">
        <v>650</v>
      </c>
      <c r="G144" s="607"/>
      <c r="H144" s="607"/>
      <c r="I144" s="607"/>
    </row>
    <row r="145" spans="1:15">
      <c r="A145" s="609"/>
      <c r="B145" s="609"/>
      <c r="C145" s="609"/>
      <c r="D145" s="143" t="s">
        <v>651</v>
      </c>
      <c r="E145" s="143" t="s">
        <v>16</v>
      </c>
      <c r="F145" s="453" t="s">
        <v>652</v>
      </c>
      <c r="G145" s="453" t="s">
        <v>653</v>
      </c>
      <c r="H145" s="453" t="s">
        <v>649</v>
      </c>
      <c r="I145" s="453" t="s">
        <v>16</v>
      </c>
    </row>
    <row r="146" spans="1:15">
      <c r="A146" s="265" t="str">
        <f>'Preços de Referência'!$A$85</f>
        <v>P8184</v>
      </c>
      <c r="B146" s="266" t="str">
        <f>VLOOKUP(A146,'Preços de Referência'!$A$3:$C$100,2,FALSE)</f>
        <v>Geógrafo pleno</v>
      </c>
      <c r="C146" s="265" t="s">
        <v>654</v>
      </c>
      <c r="D146" s="276">
        <v>49.77</v>
      </c>
      <c r="E146" s="265">
        <v>1</v>
      </c>
      <c r="F146" s="266">
        <f>VLOOKUP(A146,'Preços de Referência'!$A$3:$C$100,3,FALSE)</f>
        <v>10048.26</v>
      </c>
      <c r="G146" s="266">
        <f>ROUND(F146/'Preços de Referência'!$G$83,2)</f>
        <v>55.06</v>
      </c>
      <c r="H146" s="508">
        <v>1</v>
      </c>
      <c r="I146" s="266">
        <f t="shared" ref="I146:I152" si="7">ROUND(D146*E146*G146,2)</f>
        <v>2740.34</v>
      </c>
    </row>
    <row r="147" spans="1:15">
      <c r="A147" s="3" t="str">
        <f>'Preços de Referência'!$A$43</f>
        <v>P8066</v>
      </c>
      <c r="B147" s="140" t="str">
        <f>VLOOKUP(A147,'Preços de Referência'!$A$3:$C$100,2,FALSE)</f>
        <v>Engenheiro de projetos pleno</v>
      </c>
      <c r="C147" s="4" t="s">
        <v>654</v>
      </c>
      <c r="D147" s="275">
        <v>8.2949999999999999</v>
      </c>
      <c r="E147" s="127">
        <v>1</v>
      </c>
      <c r="F147" s="126">
        <f>VLOOKUP(A147,'Preços de Referência'!$A$3:$C$100,3,FALSE)</f>
        <v>22853.93</v>
      </c>
      <c r="G147" s="266">
        <f>ROUND(F147/'Preços de Referência'!$G$83,2)</f>
        <v>125.24</v>
      </c>
      <c r="H147" s="501">
        <v>1</v>
      </c>
      <c r="I147" s="266">
        <f t="shared" si="7"/>
        <v>1038.8699999999999</v>
      </c>
    </row>
    <row r="148" spans="1:15">
      <c r="A148" s="128" t="str">
        <f>'Preços de Referência'!$A$70</f>
        <v>P8147</v>
      </c>
      <c r="B148" s="140" t="str">
        <f>VLOOKUP(A148,'Preços de Referência'!$A$3:$C$100,2,FALSE)</f>
        <v>Técnico de obras</v>
      </c>
      <c r="C148" s="4" t="s">
        <v>654</v>
      </c>
      <c r="D148" s="276">
        <v>49.77</v>
      </c>
      <c r="E148" s="127">
        <v>1</v>
      </c>
      <c r="F148" s="126">
        <f>VLOOKUP(A148,'Preços de Referência'!$A$3:$C$100,3,FALSE)</f>
        <v>6747.72</v>
      </c>
      <c r="G148" s="266">
        <f>ROUND(F148/'Preços de Referência'!$G$83,2)</f>
        <v>36.979999999999997</v>
      </c>
      <c r="H148" s="501">
        <v>1</v>
      </c>
      <c r="I148" s="266">
        <f t="shared" si="7"/>
        <v>1840.49</v>
      </c>
    </row>
    <row r="149" spans="1:15">
      <c r="A149" s="3" t="str">
        <f>'Preços de Referência'!$A$72</f>
        <v>P8155</v>
      </c>
      <c r="B149" s="140" t="str">
        <f>VLOOKUP(A149,'Preços de Referência'!$A$3:$C$100,2,FALSE)</f>
        <v>Técnico em geoprocessamento</v>
      </c>
      <c r="C149" s="4" t="s">
        <v>654</v>
      </c>
      <c r="D149" s="275">
        <v>66.36</v>
      </c>
      <c r="E149" s="127">
        <v>1</v>
      </c>
      <c r="F149" s="126">
        <f>VLOOKUP(A149,'Preços de Referência'!$A$3:$C$100,3,FALSE)</f>
        <v>6038.2</v>
      </c>
      <c r="G149" s="266">
        <f>ROUND(F149/'Preços de Referência'!$G$83,2)</f>
        <v>33.090000000000003</v>
      </c>
      <c r="H149" s="501">
        <v>1</v>
      </c>
      <c r="I149" s="266">
        <f t="shared" si="7"/>
        <v>2195.85</v>
      </c>
    </row>
    <row r="150" spans="1:15">
      <c r="A150" s="262" t="str">
        <f>'Preços de Referência'!$E$141</f>
        <v>B8951</v>
      </c>
      <c r="B150" s="263" t="str">
        <f>'Preços de Referência'!$F$141</f>
        <v>Imóvel Comercial (2,60% do CMCC - SINAPI)</v>
      </c>
      <c r="C150" s="4" t="s">
        <v>654</v>
      </c>
      <c r="D150" s="275">
        <v>53.917499999999997</v>
      </c>
      <c r="E150" s="127">
        <v>4</v>
      </c>
      <c r="F150" s="263">
        <f>'Preços de Referência'!$I$141*'Preços de Referência'!$J$141</f>
        <v>231.95594135802472</v>
      </c>
      <c r="G150" s="266">
        <f>ROUND(F150/'Preços de Referência'!$G$83,2)</f>
        <v>1.27</v>
      </c>
      <c r="H150" s="507">
        <v>1</v>
      </c>
      <c r="I150" s="266">
        <f t="shared" si="7"/>
        <v>273.89999999999998</v>
      </c>
    </row>
    <row r="151" spans="1:15">
      <c r="A151" s="262" t="str">
        <f>'Preços de Referência'!$E$143</f>
        <v>B8953</v>
      </c>
      <c r="B151" s="263" t="str">
        <f>'Preços de Referência'!$F$143</f>
        <v>Mobiliário Escritório</v>
      </c>
      <c r="C151" s="3" t="s">
        <v>654</v>
      </c>
      <c r="D151" s="275">
        <v>53.917499999999997</v>
      </c>
      <c r="E151" s="127">
        <v>4</v>
      </c>
      <c r="F151" s="263">
        <f>'Preços de Referência'!$I$143</f>
        <v>490.4</v>
      </c>
      <c r="G151" s="266">
        <f>ROUND(F151/'Preços de Referência'!$G$83,2)</f>
        <v>2.69</v>
      </c>
      <c r="H151" s="507">
        <v>1</v>
      </c>
      <c r="I151" s="266">
        <f t="shared" si="7"/>
        <v>580.15</v>
      </c>
    </row>
    <row r="152" spans="1:15">
      <c r="A152" s="262" t="str">
        <f>'Preços de Referência'!$E$149</f>
        <v>B8959</v>
      </c>
      <c r="B152" s="263" t="str">
        <f>'Preços de Referência'!$F$149</f>
        <v>Custos Diversos Escritório</v>
      </c>
      <c r="C152" s="3" t="s">
        <v>654</v>
      </c>
      <c r="D152" s="275">
        <v>53.917499999999997</v>
      </c>
      <c r="E152" s="127">
        <v>4</v>
      </c>
      <c r="F152" s="263">
        <f>'Preços de Referência'!$I$149</f>
        <v>135.22</v>
      </c>
      <c r="G152" s="266">
        <f>ROUND(F152/'Preços de Referência'!$G$83,2)</f>
        <v>0.74</v>
      </c>
      <c r="H152" s="507">
        <v>1</v>
      </c>
      <c r="I152" s="266">
        <f t="shared" si="7"/>
        <v>159.6</v>
      </c>
    </row>
    <row r="153" spans="1:15" ht="13.9" customHeight="1">
      <c r="A153" s="606" t="s">
        <v>655</v>
      </c>
      <c r="B153" s="606"/>
      <c r="C153" s="606"/>
      <c r="D153" s="606"/>
      <c r="E153" s="606"/>
      <c r="F153" s="606"/>
      <c r="G153" s="606"/>
      <c r="H153" s="606"/>
      <c r="I153" s="147">
        <f>SUM(I146:I152)</f>
        <v>8829.1999999999989</v>
      </c>
    </row>
    <row r="154" spans="1:15" ht="15" customHeight="1">
      <c r="A154" s="606" t="s">
        <v>660</v>
      </c>
      <c r="B154" s="606"/>
      <c r="C154" s="606"/>
      <c r="D154" s="606"/>
      <c r="E154" s="606"/>
      <c r="F154" s="149">
        <f>BDI!$D$37</f>
        <v>0.44600000000000001</v>
      </c>
      <c r="G154" s="149"/>
      <c r="H154" s="149"/>
      <c r="I154" s="147">
        <f>ROUND((I153*F154),2)</f>
        <v>3937.82</v>
      </c>
    </row>
    <row r="155" spans="1:15" ht="15" customHeight="1">
      <c r="A155" s="605" t="s">
        <v>657</v>
      </c>
      <c r="B155" s="605"/>
      <c r="C155" s="605"/>
      <c r="D155" s="605"/>
      <c r="E155" s="605"/>
      <c r="F155" s="605"/>
      <c r="G155" s="605"/>
      <c r="H155" s="146"/>
      <c r="I155" s="235">
        <f>ROUND((I153+I154),2)</f>
        <v>12767.02</v>
      </c>
    </row>
    <row r="156" spans="1:15">
      <c r="A156" s="153"/>
      <c r="B156" s="154" t="s">
        <v>658</v>
      </c>
      <c r="C156" s="332">
        <f>'[21]PRODUTOS E QUANTITATIVOS'!$C$11</f>
        <v>4</v>
      </c>
      <c r="D156" s="153"/>
      <c r="E156" s="155"/>
      <c r="F156" s="154" t="s">
        <v>659</v>
      </c>
      <c r="G156" s="154"/>
      <c r="H156" s="154"/>
      <c r="I156" s="236">
        <f>C156*$I$155</f>
        <v>51068.08</v>
      </c>
    </row>
    <row r="158" spans="1:15">
      <c r="K158" s="613" t="s">
        <v>661</v>
      </c>
      <c r="L158" s="614"/>
      <c r="M158" s="614"/>
      <c r="N158" s="614"/>
      <c r="O158" s="615"/>
    </row>
    <row r="159" spans="1:15">
      <c r="K159" s="143" t="s">
        <v>6</v>
      </c>
      <c r="L159" s="143" t="str">
        <f>$A$2</f>
        <v>Grupo 1</v>
      </c>
      <c r="M159" s="143" t="s">
        <v>662</v>
      </c>
      <c r="N159" s="143" t="s">
        <v>663</v>
      </c>
      <c r="O159" s="143" t="s">
        <v>664</v>
      </c>
    </row>
    <row r="160" spans="1:15">
      <c r="K160" s="3" t="str">
        <f>$I$4</f>
        <v>DESP-1</v>
      </c>
      <c r="L160" s="3" t="str">
        <f>A4</f>
        <v>Produto 1.1</v>
      </c>
      <c r="M160" s="126">
        <f>$I$24</f>
        <v>3162.34</v>
      </c>
      <c r="N160" s="156">
        <f>$C$25</f>
        <v>792</v>
      </c>
      <c r="O160" s="473">
        <f>M160*$N$160</f>
        <v>2504573.2800000003</v>
      </c>
    </row>
    <row r="161" spans="11:15">
      <c r="K161" s="3" t="str">
        <f>I27</f>
        <v>DESP-2</v>
      </c>
      <c r="L161" s="3" t="str">
        <f>A27</f>
        <v>Produto 1.2</v>
      </c>
      <c r="M161" s="126">
        <f>$I$43</f>
        <v>1881.64</v>
      </c>
      <c r="N161" s="156">
        <f>$C$44</f>
        <v>651.27404607667984</v>
      </c>
      <c r="O161" s="473">
        <f>N161*$M$161</f>
        <v>1225463.2960597239</v>
      </c>
    </row>
    <row r="162" spans="11:15">
      <c r="K162" s="3" t="str">
        <f>I46</f>
        <v>DESP-3</v>
      </c>
      <c r="L162" s="3" t="str">
        <f>A46</f>
        <v>Produto 1.3</v>
      </c>
      <c r="M162" s="126">
        <f>$I$68</f>
        <v>5778.59</v>
      </c>
      <c r="N162" s="156">
        <f>$C$69</f>
        <v>802</v>
      </c>
      <c r="O162" s="473">
        <f>N162*$M$162</f>
        <v>4634429.18</v>
      </c>
    </row>
    <row r="163" spans="11:15">
      <c r="K163" s="3" t="str">
        <f>I71</f>
        <v>DESP-4</v>
      </c>
      <c r="L163" s="3" t="s">
        <v>514</v>
      </c>
      <c r="M163" s="126">
        <f>$I$88</f>
        <v>18804.330000000002</v>
      </c>
      <c r="N163" s="156">
        <f>$C$89</f>
        <v>16</v>
      </c>
      <c r="O163" s="473">
        <f>N163*$M$163</f>
        <v>300869.28000000003</v>
      </c>
    </row>
    <row r="164" spans="11:15">
      <c r="K164" s="3" t="str">
        <f>I91</f>
        <v>DESP-5</v>
      </c>
      <c r="L164" s="3" t="s">
        <v>517</v>
      </c>
      <c r="M164" s="126">
        <f>$I$104</f>
        <v>1060.55</v>
      </c>
      <c r="N164" s="156">
        <f>$C$105</f>
        <v>802</v>
      </c>
      <c r="O164" s="473">
        <f>N164*$M$164</f>
        <v>850561.1</v>
      </c>
    </row>
    <row r="165" spans="11:15">
      <c r="K165" s="3" t="str">
        <f>I107</f>
        <v>DESP-6</v>
      </c>
      <c r="L165" s="3" t="s">
        <v>520</v>
      </c>
      <c r="M165" s="126">
        <f>$I$122</f>
        <v>1075.6600000000001</v>
      </c>
      <c r="N165" s="156">
        <f>$C$123</f>
        <v>473.74651555020307</v>
      </c>
      <c r="O165" s="473">
        <f>N165*$M$165</f>
        <v>509590.17691673146</v>
      </c>
    </row>
    <row r="166" spans="11:15">
      <c r="K166" s="3" t="str">
        <f>I125</f>
        <v>DESP-7</v>
      </c>
      <c r="L166" s="3" t="s">
        <v>523</v>
      </c>
      <c r="M166" s="126">
        <f>$I$140</f>
        <v>526.41999999999996</v>
      </c>
      <c r="N166" s="156">
        <f>$C$141</f>
        <v>2960.5665341264639</v>
      </c>
      <c r="O166" s="473">
        <f>N166*$M$166</f>
        <v>1558501.434894853</v>
      </c>
    </row>
    <row r="167" spans="11:15">
      <c r="K167" s="3" t="str">
        <f>I143</f>
        <v>DESP-8</v>
      </c>
      <c r="L167" s="3" t="s">
        <v>526</v>
      </c>
      <c r="M167" s="126">
        <f>$I$155</f>
        <v>12767.02</v>
      </c>
      <c r="N167" s="156">
        <f>$C$156</f>
        <v>4</v>
      </c>
      <c r="O167" s="474">
        <f>N167*$M$167</f>
        <v>51068.08</v>
      </c>
    </row>
    <row r="168" spans="11:15" ht="15.75">
      <c r="K168" s="632" t="s">
        <v>665</v>
      </c>
      <c r="L168" s="632"/>
      <c r="M168" s="616"/>
      <c r="N168" s="340">
        <f>SUM(N160:N167)</f>
        <v>6501.5870957533471</v>
      </c>
      <c r="O168" s="238">
        <f>SUM(O160:$O$167)</f>
        <v>11635055.827871308</v>
      </c>
    </row>
  </sheetData>
  <mergeCells count="76">
    <mergeCell ref="K168:M168"/>
    <mergeCell ref="A5:A6"/>
    <mergeCell ref="B5:B6"/>
    <mergeCell ref="C5:C6"/>
    <mergeCell ref="D5:E5"/>
    <mergeCell ref="A144:A145"/>
    <mergeCell ref="B144:B145"/>
    <mergeCell ref="C144:C145"/>
    <mergeCell ref="D144:E144"/>
    <mergeCell ref="A92:A93"/>
    <mergeCell ref="B92:B93"/>
    <mergeCell ref="C92:C93"/>
    <mergeCell ref="D92:E92"/>
    <mergeCell ref="A108:A109"/>
    <mergeCell ref="B108:B109"/>
    <mergeCell ref="C108:C109"/>
    <mergeCell ref="A1:I1"/>
    <mergeCell ref="A72:A73"/>
    <mergeCell ref="B72:B73"/>
    <mergeCell ref="C72:C73"/>
    <mergeCell ref="D72:E72"/>
    <mergeCell ref="F72:I72"/>
    <mergeCell ref="B28:B29"/>
    <mergeCell ref="C28:C29"/>
    <mergeCell ref="D28:E28"/>
    <mergeCell ref="F28:I28"/>
    <mergeCell ref="A47:A48"/>
    <mergeCell ref="B47:B48"/>
    <mergeCell ref="C47:C48"/>
    <mergeCell ref="D47:E47"/>
    <mergeCell ref="F47:I47"/>
    <mergeCell ref="A28:A29"/>
    <mergeCell ref="K158:O158"/>
    <mergeCell ref="B2:H2"/>
    <mergeCell ref="B4:H4"/>
    <mergeCell ref="B27:H27"/>
    <mergeCell ref="B143:H143"/>
    <mergeCell ref="B125:H125"/>
    <mergeCell ref="B107:H107"/>
    <mergeCell ref="B91:H91"/>
    <mergeCell ref="B71:H71"/>
    <mergeCell ref="B46:H46"/>
    <mergeCell ref="F5:I5"/>
    <mergeCell ref="F144:I144"/>
    <mergeCell ref="F92:I92"/>
    <mergeCell ref="F108:I108"/>
    <mergeCell ref="A22:G22"/>
    <mergeCell ref="A126:A127"/>
    <mergeCell ref="A66:G66"/>
    <mergeCell ref="A41:G41"/>
    <mergeCell ref="A42:E42"/>
    <mergeCell ref="A43:G43"/>
    <mergeCell ref="A23:E23"/>
    <mergeCell ref="A24:G24"/>
    <mergeCell ref="A67:E67"/>
    <mergeCell ref="A86:G86"/>
    <mergeCell ref="A87:E87"/>
    <mergeCell ref="A102:H102"/>
    <mergeCell ref="A103:E103"/>
    <mergeCell ref="A68:G68"/>
    <mergeCell ref="A88:G88"/>
    <mergeCell ref="A155:G155"/>
    <mergeCell ref="A138:H138"/>
    <mergeCell ref="A139:E139"/>
    <mergeCell ref="A153:H153"/>
    <mergeCell ref="A154:E154"/>
    <mergeCell ref="A104:G104"/>
    <mergeCell ref="A122:G122"/>
    <mergeCell ref="A140:G140"/>
    <mergeCell ref="A120:H120"/>
    <mergeCell ref="A121:E121"/>
    <mergeCell ref="F126:I126"/>
    <mergeCell ref="B126:B127"/>
    <mergeCell ref="C126:C127"/>
    <mergeCell ref="D126:E126"/>
    <mergeCell ref="D108:E108"/>
  </mergeCells>
  <phoneticPr fontId="3" type="noConversion"/>
  <printOptions horizontalCentered="1" verticalCentered="1"/>
  <pageMargins left="0.25" right="0.25" top="0.75" bottom="0.75" header="0.3" footer="0.3"/>
  <pageSetup paperSize="9" scale="2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D8B4-20C3-401C-BE5D-28FE1DFAC566}">
  <sheetPr>
    <tabColor rgb="FFFFFF00"/>
    <pageSetUpPr fitToPage="1"/>
  </sheetPr>
  <dimension ref="A1:O145"/>
  <sheetViews>
    <sheetView view="pageBreakPreview" topLeftCell="A3" zoomScale="110" zoomScaleNormal="50" zoomScaleSheetLayoutView="110" workbookViewId="0">
      <selection activeCell="K9" sqref="K9"/>
    </sheetView>
  </sheetViews>
  <sheetFormatPr defaultColWidth="9.28515625" defaultRowHeight="12.75"/>
  <cols>
    <col min="1" max="1" width="12" style="2" customWidth="1"/>
    <col min="2" max="2" width="35.7109375" style="2" customWidth="1"/>
    <col min="3" max="3" width="10.85546875" style="2" customWidth="1"/>
    <col min="4" max="4" width="10" style="2" bestFit="1" customWidth="1"/>
    <col min="5" max="5" width="9.28515625" style="2"/>
    <col min="6" max="6" width="15.140625" style="2" customWidth="1"/>
    <col min="7" max="7" width="14.85546875" style="2" customWidth="1"/>
    <col min="8" max="8" width="12.5703125" style="2" hidden="1" customWidth="1"/>
    <col min="9" max="9" width="18.42578125" style="2" customWidth="1"/>
    <col min="10" max="10" width="9.28515625" style="2"/>
    <col min="11" max="12" width="9.85546875" style="2" customWidth="1"/>
    <col min="13" max="13" width="12.42578125" style="2" bestFit="1" customWidth="1"/>
    <col min="14" max="14" width="10" style="2" bestFit="1" customWidth="1"/>
    <col min="15" max="15" width="19.5703125" style="2" bestFit="1" customWidth="1"/>
    <col min="16" max="17" width="8.85546875" style="2" customWidth="1"/>
    <col min="18" max="16384" width="9.28515625" style="2"/>
  </cols>
  <sheetData>
    <row r="1" spans="1:9" s="8" customFormat="1" ht="21">
      <c r="A1" s="630" t="s">
        <v>648</v>
      </c>
      <c r="B1" s="631"/>
      <c r="C1" s="631"/>
      <c r="D1" s="631"/>
      <c r="E1" s="631"/>
      <c r="F1" s="631"/>
      <c r="G1" s="631"/>
      <c r="H1" s="631"/>
      <c r="I1" s="631"/>
    </row>
    <row r="2" spans="1:9" s="8" customFormat="1" ht="15.75">
      <c r="A2" s="181" t="str">
        <f>PRODUTOS!$A$17</f>
        <v>Grupo 2</v>
      </c>
      <c r="B2" s="634" t="str">
        <f>PRODUTOS!B17</f>
        <v xml:space="preserve">Gerenciamento do Objeto Contratual </v>
      </c>
      <c r="C2" s="639"/>
      <c r="D2" s="639"/>
      <c r="E2" s="639"/>
      <c r="F2" s="639"/>
      <c r="G2" s="639"/>
      <c r="H2" s="640"/>
      <c r="I2" s="182" t="str">
        <f>PRODUTOS!$C$17</f>
        <v>GERC</v>
      </c>
    </row>
    <row r="3" spans="1:9">
      <c r="A3" s="142"/>
      <c r="B3" s="142"/>
      <c r="C3" s="6"/>
      <c r="D3" s="6"/>
      <c r="E3" s="6"/>
      <c r="F3" s="139"/>
      <c r="G3" s="142"/>
    </row>
    <row r="4" spans="1:9" s="8" customFormat="1" ht="15.75">
      <c r="A4" s="181" t="str">
        <f>PRODUTOS!$A$18</f>
        <v>Produto 2.1</v>
      </c>
      <c r="B4" s="634" t="str">
        <f>PRODUTOS!B18</f>
        <v>Boletim técnico-gerencial fundiário - BTG Tipo 1</v>
      </c>
      <c r="C4" s="639"/>
      <c r="D4" s="639"/>
      <c r="E4" s="639"/>
      <c r="F4" s="641"/>
      <c r="G4" s="641"/>
      <c r="H4" s="641"/>
      <c r="I4" s="480" t="str">
        <f>PRODUTOS!$C$18</f>
        <v>GERC-1</v>
      </c>
    </row>
    <row r="5" spans="1:9">
      <c r="A5" s="608" t="s">
        <v>10</v>
      </c>
      <c r="B5" s="608" t="s">
        <v>11</v>
      </c>
      <c r="C5" s="608" t="s">
        <v>12</v>
      </c>
      <c r="D5" s="608" t="s">
        <v>649</v>
      </c>
      <c r="E5" s="610"/>
      <c r="F5" s="607" t="s">
        <v>650</v>
      </c>
      <c r="G5" s="607"/>
      <c r="H5" s="607"/>
      <c r="I5" s="607"/>
    </row>
    <row r="6" spans="1:9">
      <c r="A6" s="609"/>
      <c r="B6" s="609"/>
      <c r="C6" s="609"/>
      <c r="D6" s="143" t="s">
        <v>651</v>
      </c>
      <c r="E6" s="143" t="s">
        <v>16</v>
      </c>
      <c r="F6" s="453" t="s">
        <v>652</v>
      </c>
      <c r="G6" s="453" t="s">
        <v>653</v>
      </c>
      <c r="H6" s="453" t="s">
        <v>649</v>
      </c>
      <c r="I6" s="453" t="s">
        <v>16</v>
      </c>
    </row>
    <row r="7" spans="1:9">
      <c r="A7" s="3" t="str">
        <f>'Preços de Referência'!$A$38</f>
        <v>P8061</v>
      </c>
      <c r="B7" s="263" t="str">
        <f>VLOOKUP($A$7,'Preços de Referência'!$A$3:$C$100,2,FALSE)</f>
        <v>Engenheiro coordenador</v>
      </c>
      <c r="C7" s="3" t="s">
        <v>654</v>
      </c>
      <c r="D7" s="275">
        <v>48.8</v>
      </c>
      <c r="E7" s="127">
        <v>1</v>
      </c>
      <c r="F7" s="126">
        <f>VLOOKUP(A7,'Preços de Referência'!$A$3:$C$100,3,FALSE)</f>
        <v>32686.69</v>
      </c>
      <c r="G7" s="126">
        <f>ROUND(F7/'Preços de Referência'!$G$83,2)</f>
        <v>179.12</v>
      </c>
      <c r="H7" s="127">
        <v>1</v>
      </c>
      <c r="I7" s="263">
        <f t="shared" ref="I7:I22" si="0">ROUND(D7*E7*G7,2)</f>
        <v>8741.06</v>
      </c>
    </row>
    <row r="8" spans="1:9">
      <c r="A8" s="170" t="str">
        <f>'Preços de Referência'!$A$32</f>
        <v>P8055</v>
      </c>
      <c r="B8" s="263" t="str">
        <f>VLOOKUP(A8,'Preços de Referência'!$A$4:$C$101,2,FALSE)</f>
        <v>Engenheiro agrônomo pleno</v>
      </c>
      <c r="C8" s="3" t="s">
        <v>654</v>
      </c>
      <c r="D8" s="275">
        <v>112</v>
      </c>
      <c r="E8" s="127">
        <v>1</v>
      </c>
      <c r="F8" s="126">
        <f>VLOOKUP(A8,'Preços de Referência'!$A$3:$C$100,3,FALSE)</f>
        <v>24034.6</v>
      </c>
      <c r="G8" s="126">
        <f>ROUND(F8/'Preços de Referência'!$G$83,2)</f>
        <v>131.71</v>
      </c>
      <c r="H8" s="127">
        <v>1</v>
      </c>
      <c r="I8" s="263">
        <f t="shared" si="0"/>
        <v>14751.52</v>
      </c>
    </row>
    <row r="9" spans="1:9">
      <c r="A9" s="4" t="str">
        <f>'Preços de Referência'!A5</f>
        <v>P8002</v>
      </c>
      <c r="B9" s="140" t="str">
        <f>VLOOKUP(A9,'Preços de Referência'!$A$3:$C$100,2,FALSE)</f>
        <v>Advogado pleno</v>
      </c>
      <c r="C9" s="3" t="s">
        <v>654</v>
      </c>
      <c r="D9" s="275">
        <v>89.6</v>
      </c>
      <c r="E9" s="127">
        <v>1</v>
      </c>
      <c r="F9" s="126">
        <f>VLOOKUP(A9,'Preços de Referência'!$A$3:$C$100,3,FALSE)</f>
        <v>11412.73</v>
      </c>
      <c r="G9" s="126">
        <f>ROUND(F9/'Preços de Referência'!$G$83,2)</f>
        <v>62.54</v>
      </c>
      <c r="H9" s="127">
        <v>1</v>
      </c>
      <c r="I9" s="263">
        <f t="shared" si="0"/>
        <v>5603.58</v>
      </c>
    </row>
    <row r="10" spans="1:9">
      <c r="A10" s="4" t="str">
        <f>'Preços de Referência'!$A$31</f>
        <v>P8054</v>
      </c>
      <c r="B10" s="140" t="str">
        <f>VLOOKUP(A10,'Preços de Referência'!$A$3:$C$100,2,FALSE)</f>
        <v>Engenheiro agrônomo júnior</v>
      </c>
      <c r="C10" s="3" t="s">
        <v>654</v>
      </c>
      <c r="D10" s="275">
        <v>41.475000000000001</v>
      </c>
      <c r="E10" s="127">
        <v>1</v>
      </c>
      <c r="F10" s="126">
        <f>VLOOKUP(A10,'Preços de Referência'!$A$3:$C$100,3,FALSE)</f>
        <v>22513.01</v>
      </c>
      <c r="G10" s="126">
        <f>ROUND(F10/'Preços de Referência'!$G$83,2)</f>
        <v>123.37</v>
      </c>
      <c r="H10" s="127">
        <v>1</v>
      </c>
      <c r="I10" s="263">
        <f t="shared" si="0"/>
        <v>5116.7700000000004</v>
      </c>
    </row>
    <row r="11" spans="1:9">
      <c r="A11" s="4" t="str">
        <f>'Preços de Referência'!$A$4</f>
        <v>P8001</v>
      </c>
      <c r="B11" s="140" t="str">
        <f>VLOOKUP(A11,'Preços de Referência'!$A$3:$C$100,2,FALSE)</f>
        <v>Advogado júnior</v>
      </c>
      <c r="C11" s="3" t="s">
        <v>654</v>
      </c>
      <c r="D11" s="275">
        <v>41.475000000000001</v>
      </c>
      <c r="E11" s="127">
        <v>1</v>
      </c>
      <c r="F11" s="126">
        <f>VLOOKUP(A11,'Preços de Referência'!$A$3:$C$100,3,FALSE)</f>
        <v>8817.85</v>
      </c>
      <c r="G11" s="126">
        <f>ROUND(F11/'Preços de Referência'!$G$83,2)</f>
        <v>48.32</v>
      </c>
      <c r="H11" s="127">
        <v>1</v>
      </c>
      <c r="I11" s="263">
        <f t="shared" si="0"/>
        <v>2004.07</v>
      </c>
    </row>
    <row r="12" spans="1:9">
      <c r="A12" s="4" t="str">
        <f>'Preços de Referência'!$A$79</f>
        <v>P8174</v>
      </c>
      <c r="B12" s="140" t="str">
        <f>VLOOKUP(A12,'Preços de Referência'!$A$3:$C$100,2,FALSE)</f>
        <v>Administrador pleno</v>
      </c>
      <c r="C12" s="3" t="s">
        <v>654</v>
      </c>
      <c r="D12" s="275">
        <v>45.6</v>
      </c>
      <c r="E12" s="127">
        <v>1</v>
      </c>
      <c r="F12" s="126">
        <f>VLOOKUP(A12,'Preços de Referência'!$A$3:$C$100,3,FALSE)</f>
        <v>8752.7199999999993</v>
      </c>
      <c r="G12" s="126">
        <f>ROUND(F12/'Preços de Referência'!$G$83,2)</f>
        <v>47.96</v>
      </c>
      <c r="H12" s="127">
        <v>1</v>
      </c>
      <c r="I12" s="263">
        <f t="shared" si="0"/>
        <v>2186.98</v>
      </c>
    </row>
    <row r="13" spans="1:9">
      <c r="A13" s="265" t="str">
        <f>'Preços de Referência'!$A$17</f>
        <v>P8026</v>
      </c>
      <c r="B13" s="266" t="str">
        <f>VLOOKUP(A13,'Preços de Referência'!$A$3:$C$100,2,FALSE)</f>
        <v>Auxiliar administrativo</v>
      </c>
      <c r="C13" s="9" t="s">
        <v>654</v>
      </c>
      <c r="D13" s="277">
        <v>103.2</v>
      </c>
      <c r="E13" s="9">
        <v>1</v>
      </c>
      <c r="F13" s="263">
        <f>VLOOKUP(A13,'Preços de Referência'!$A$3:$C$100,3,FALSE)</f>
        <v>4391.58</v>
      </c>
      <c r="G13" s="126">
        <f>ROUND(F13/'Preços de Referência'!$G$83,2)</f>
        <v>24.07</v>
      </c>
      <c r="H13" s="9">
        <v>1</v>
      </c>
      <c r="I13" s="263">
        <f t="shared" si="0"/>
        <v>2484.02</v>
      </c>
    </row>
    <row r="14" spans="1:9">
      <c r="A14" s="4" t="str">
        <f>'Preços de Referência'!$A$60</f>
        <v>P8113</v>
      </c>
      <c r="B14" s="140" t="str">
        <f>VLOOKUP(A14,'Preços de Referência'!$A$3:$C$100,2,FALSE)</f>
        <v>Motorista de veículo leve</v>
      </c>
      <c r="C14" s="3" t="s">
        <v>654</v>
      </c>
      <c r="D14" s="275">
        <v>182.49</v>
      </c>
      <c r="E14" s="127">
        <v>1</v>
      </c>
      <c r="F14" s="126">
        <f>VLOOKUP(A14,'Preços de Referência'!$A$3:$C$100,3,FALSE)</f>
        <v>4745.01</v>
      </c>
      <c r="G14" s="126">
        <f>ROUND(F14/'Preços de Referência'!$G$83,2)</f>
        <v>26</v>
      </c>
      <c r="H14" s="127">
        <v>1</v>
      </c>
      <c r="I14" s="263">
        <f t="shared" si="0"/>
        <v>4744.74</v>
      </c>
    </row>
    <row r="15" spans="1:9">
      <c r="A15" s="170" t="str">
        <f>'Preços de Referência'!$E$4</f>
        <v>E8889</v>
      </c>
      <c r="B15" s="126" t="str">
        <f>'Preços de Referência'!$F$4</f>
        <v>Veículo leve - 53 KW (s/ motorista)</v>
      </c>
      <c r="C15" s="3" t="s">
        <v>654</v>
      </c>
      <c r="D15" s="275">
        <v>91.245000000000005</v>
      </c>
      <c r="E15" s="127">
        <v>1</v>
      </c>
      <c r="F15" s="126">
        <f>'Preços de Referência'!$N$4</f>
        <v>2959.4861999999998</v>
      </c>
      <c r="G15" s="126">
        <f>ROUND(F15/'Preços de Referência'!$G$83,2)</f>
        <v>16.22</v>
      </c>
      <c r="H15" s="127">
        <v>1</v>
      </c>
      <c r="I15" s="263">
        <f t="shared" si="0"/>
        <v>1479.99</v>
      </c>
    </row>
    <row r="16" spans="1:9">
      <c r="A16" s="203" t="str">
        <f>'Preços de Referência'!$E$5</f>
        <v>E8891</v>
      </c>
      <c r="B16" s="126" t="str">
        <f>'Preços de Referência'!$F$5</f>
        <v>Veículo leve - tipo pick up 4x4 (s/ motorista)</v>
      </c>
      <c r="C16" s="3" t="s">
        <v>654</v>
      </c>
      <c r="D16" s="275">
        <v>182.49</v>
      </c>
      <c r="E16" s="127">
        <v>1</v>
      </c>
      <c r="F16" s="126">
        <f>'Preços de Referência'!$N$5</f>
        <v>8274.9513000000006</v>
      </c>
      <c r="G16" s="126">
        <f>ROUND(F16/'Preços de Referência'!$G$83,2)</f>
        <v>45.35</v>
      </c>
      <c r="H16" s="127">
        <v>1</v>
      </c>
      <c r="I16" s="263">
        <f t="shared" si="0"/>
        <v>8275.92</v>
      </c>
    </row>
    <row r="17" spans="1:9">
      <c r="A17" s="262" t="str">
        <f>'Preços de Referência'!$E$141</f>
        <v>B8951</v>
      </c>
      <c r="B17" s="263" t="str">
        <f>'Preços de Referência'!$F$141</f>
        <v>Imóvel Comercial (2,60% do CMCC - SINAPI)</v>
      </c>
      <c r="C17" s="9" t="s">
        <v>654</v>
      </c>
      <c r="D17" s="277">
        <v>182.49</v>
      </c>
      <c r="E17" s="3">
        <v>5</v>
      </c>
      <c r="F17" s="263">
        <f>'Preços de Referência'!$I$141*'Preços de Referência'!$J$141</f>
        <v>231.95594135802472</v>
      </c>
      <c r="G17" s="126">
        <f>ROUND(F17/'Preços de Referência'!$G$83,2)</f>
        <v>1.27</v>
      </c>
      <c r="H17" s="461">
        <v>1</v>
      </c>
      <c r="I17" s="263">
        <f t="shared" si="0"/>
        <v>1158.81</v>
      </c>
    </row>
    <row r="18" spans="1:9">
      <c r="A18" s="262" t="str">
        <f>'Preços de Referência'!$E$142</f>
        <v>B8952</v>
      </c>
      <c r="B18" s="263" t="str">
        <f>'Preços de Referência'!$F$142</f>
        <v>Imóvel Residencial (1,70% do CMCC - SINAPI)</v>
      </c>
      <c r="C18" s="9" t="s">
        <v>654</v>
      </c>
      <c r="D18" s="277">
        <v>82.4</v>
      </c>
      <c r="E18" s="3">
        <v>3</v>
      </c>
      <c r="F18" s="263">
        <f>'Preços de Referência'!$J$142*'Preços de Referência'!$I$142</f>
        <v>387.4402</v>
      </c>
      <c r="G18" s="126">
        <f>ROUND(F18/'Preços de Referência'!$G$83,2)</f>
        <v>2.12</v>
      </c>
      <c r="H18" s="461">
        <v>1</v>
      </c>
      <c r="I18" s="263">
        <f t="shared" si="0"/>
        <v>524.05999999999995</v>
      </c>
    </row>
    <row r="19" spans="1:9">
      <c r="A19" s="262" t="str">
        <f>'Preços de Referência'!$E$143</f>
        <v>B8953</v>
      </c>
      <c r="B19" s="263" t="str">
        <f>'Preços de Referência'!$F$143</f>
        <v>Mobiliário Escritório</v>
      </c>
      <c r="C19" s="9" t="s">
        <v>654</v>
      </c>
      <c r="D19" s="277">
        <v>182.49</v>
      </c>
      <c r="E19" s="3">
        <v>5</v>
      </c>
      <c r="F19" s="263">
        <f>'Preços de Referência'!$I$143</f>
        <v>490.4</v>
      </c>
      <c r="G19" s="126">
        <f>ROUND(F19/'Preços de Referência'!$G$83,2)</f>
        <v>2.69</v>
      </c>
      <c r="H19" s="461">
        <v>1</v>
      </c>
      <c r="I19" s="263">
        <f t="shared" si="0"/>
        <v>2454.4899999999998</v>
      </c>
    </row>
    <row r="20" spans="1:9">
      <c r="A20" s="262" t="str">
        <f>'Preços de Referência'!$E$144</f>
        <v>B8954</v>
      </c>
      <c r="B20" s="263" t="str">
        <f>'Preços de Referência'!$F$144</f>
        <v>Mobiliário Residência</v>
      </c>
      <c r="C20" s="9" t="s">
        <v>654</v>
      </c>
      <c r="D20" s="277">
        <v>82.4</v>
      </c>
      <c r="E20" s="3">
        <v>3</v>
      </c>
      <c r="F20" s="263">
        <f>'Preços de Referência'!$I$144</f>
        <v>43.98</v>
      </c>
      <c r="G20" s="126">
        <f>ROUND(F20/'Preços de Referência'!$G$83,2)</f>
        <v>0.24</v>
      </c>
      <c r="H20" s="461">
        <v>1</v>
      </c>
      <c r="I20" s="263">
        <f t="shared" si="0"/>
        <v>59.33</v>
      </c>
    </row>
    <row r="21" spans="1:9">
      <c r="A21" s="262" t="str">
        <f>'Preços de Referência'!$E$149</f>
        <v>B8959</v>
      </c>
      <c r="B21" s="263" t="str">
        <f>'Preços de Referência'!$F$149</f>
        <v>Custos Diversos Escritório</v>
      </c>
      <c r="C21" s="9" t="s">
        <v>654</v>
      </c>
      <c r="D21" s="277">
        <v>182.49</v>
      </c>
      <c r="E21" s="3">
        <v>5</v>
      </c>
      <c r="F21" s="263">
        <f>'Preços de Referência'!$I$149</f>
        <v>135.22</v>
      </c>
      <c r="G21" s="126">
        <f>ROUND(F21/'Preços de Referência'!$G$83,2)</f>
        <v>0.74</v>
      </c>
      <c r="H21" s="461">
        <v>1</v>
      </c>
      <c r="I21" s="263">
        <f t="shared" si="0"/>
        <v>675.21</v>
      </c>
    </row>
    <row r="22" spans="1:9">
      <c r="A22" s="262" t="str">
        <f>'Preços de Referência'!$E$150</f>
        <v>B8960</v>
      </c>
      <c r="B22" s="263" t="str">
        <f>'Preços de Referência'!$F$150</f>
        <v>Custos Diversos Residência</v>
      </c>
      <c r="C22" s="9" t="s">
        <v>654</v>
      </c>
      <c r="D22" s="277">
        <v>82.4</v>
      </c>
      <c r="E22" s="3">
        <v>3</v>
      </c>
      <c r="F22" s="263">
        <f>'Preços de Referência'!$I$150</f>
        <v>206.13</v>
      </c>
      <c r="G22" s="126">
        <f>ROUND(F22/'Preços de Referência'!$G$83,2)</f>
        <v>1.1299999999999999</v>
      </c>
      <c r="H22" s="461">
        <v>1</v>
      </c>
      <c r="I22" s="263">
        <f t="shared" si="0"/>
        <v>279.33999999999997</v>
      </c>
    </row>
    <row r="23" spans="1:9">
      <c r="A23" s="606" t="s">
        <v>655</v>
      </c>
      <c r="B23" s="606"/>
      <c r="C23" s="606"/>
      <c r="D23" s="606"/>
      <c r="E23" s="606"/>
      <c r="F23" s="606"/>
      <c r="G23" s="606"/>
      <c r="H23" s="146"/>
      <c r="I23" s="147">
        <f>SUM(I7:I22)</f>
        <v>60539.889999999992</v>
      </c>
    </row>
    <row r="24" spans="1:9">
      <c r="A24" s="606" t="s">
        <v>656</v>
      </c>
      <c r="B24" s="606"/>
      <c r="C24" s="611"/>
      <c r="D24" s="611"/>
      <c r="E24" s="611"/>
      <c r="F24" s="149">
        <f>BDI!$D$37</f>
        <v>0.44600000000000001</v>
      </c>
      <c r="G24" s="149"/>
      <c r="H24" s="149"/>
      <c r="I24" s="147">
        <f>ROUND(I23*F24,2)</f>
        <v>27000.79</v>
      </c>
    </row>
    <row r="25" spans="1:9">
      <c r="A25" s="612" t="s">
        <v>657</v>
      </c>
      <c r="B25" s="612"/>
      <c r="C25" s="612"/>
      <c r="D25" s="612"/>
      <c r="E25" s="612"/>
      <c r="F25" s="612"/>
      <c r="G25" s="612"/>
      <c r="H25" s="146"/>
      <c r="I25" s="235">
        <f>ROUND((I23+I24),2)</f>
        <v>87540.68</v>
      </c>
    </row>
    <row r="26" spans="1:9">
      <c r="A26" s="150"/>
      <c r="B26" s="151" t="s">
        <v>658</v>
      </c>
      <c r="C26" s="234">
        <f>'[21]PRODUTOS E QUANTITATIVOS'!$C$16</f>
        <v>30</v>
      </c>
      <c r="D26" s="150"/>
      <c r="E26" s="152"/>
      <c r="F26" s="151" t="s">
        <v>659</v>
      </c>
      <c r="G26" s="151"/>
      <c r="H26" s="151"/>
      <c r="I26" s="236">
        <f>C26*$I$25</f>
        <v>2626220.4</v>
      </c>
    </row>
    <row r="27" spans="1:9">
      <c r="A27" s="7"/>
      <c r="B27" s="6"/>
      <c r="C27" s="7"/>
      <c r="D27" s="7"/>
      <c r="E27" s="7"/>
      <c r="F27" s="139"/>
      <c r="G27" s="139"/>
      <c r="H27" s="139"/>
      <c r="I27" s="129"/>
    </row>
    <row r="28" spans="1:9" s="8" customFormat="1" ht="15.75">
      <c r="A28" s="181" t="str">
        <f>PRODUTOS!$A$19</f>
        <v>Produto 2.2</v>
      </c>
      <c r="B28" s="634" t="str">
        <f>PRODUTOS!$B$19</f>
        <v>Boletim técnico-gerencial fundiário - BTG Tipo 2</v>
      </c>
      <c r="C28" s="639"/>
      <c r="D28" s="639"/>
      <c r="E28" s="639"/>
      <c r="F28" s="639"/>
      <c r="G28" s="639"/>
      <c r="H28" s="639"/>
      <c r="I28" s="335" t="str">
        <f>PRODUTOS!C19</f>
        <v>GERC-2</v>
      </c>
    </row>
    <row r="29" spans="1:9">
      <c r="A29" s="608" t="s">
        <v>10</v>
      </c>
      <c r="B29" s="608" t="s">
        <v>11</v>
      </c>
      <c r="C29" s="608" t="s">
        <v>12</v>
      </c>
      <c r="D29" s="608" t="s">
        <v>649</v>
      </c>
      <c r="E29" s="608"/>
      <c r="F29" s="608" t="s">
        <v>650</v>
      </c>
      <c r="G29" s="608"/>
      <c r="H29" s="608"/>
      <c r="I29" s="608"/>
    </row>
    <row r="30" spans="1:9">
      <c r="A30" s="609"/>
      <c r="B30" s="609"/>
      <c r="C30" s="609"/>
      <c r="D30" s="143" t="s">
        <v>651</v>
      </c>
      <c r="E30" s="143" t="s">
        <v>16</v>
      </c>
      <c r="F30" s="143" t="s">
        <v>652</v>
      </c>
      <c r="G30" s="143" t="s">
        <v>653</v>
      </c>
      <c r="H30" s="143" t="s">
        <v>649</v>
      </c>
      <c r="I30" s="143" t="s">
        <v>16</v>
      </c>
    </row>
    <row r="31" spans="1:9">
      <c r="A31" s="3" t="str">
        <f>'Preços de Referência'!$A$38</f>
        <v>P8061</v>
      </c>
      <c r="B31" s="263" t="str">
        <f>VLOOKUP($A$7,'Preços de Referência'!$A$3:$C$100,2,FALSE)</f>
        <v>Engenheiro coordenador</v>
      </c>
      <c r="C31" s="3" t="s">
        <v>654</v>
      </c>
      <c r="D31" s="275">
        <v>36.799999999999997</v>
      </c>
      <c r="E31" s="127">
        <v>1</v>
      </c>
      <c r="F31" s="126">
        <f>VLOOKUP(A31,'Preços de Referência'!$A$3:$C$100,3,FALSE)</f>
        <v>32686.69</v>
      </c>
      <c r="G31" s="126">
        <f>ROUND(F31/'Preços de Referência'!$G$83,2)</f>
        <v>179.12</v>
      </c>
      <c r="H31" s="127">
        <v>1</v>
      </c>
      <c r="I31" s="263">
        <f t="shared" ref="I31:I46" si="1">ROUND(D31*E31*G31,2)</f>
        <v>6591.62</v>
      </c>
    </row>
    <row r="32" spans="1:9">
      <c r="A32" s="170" t="str">
        <f>'Preços de Referência'!$A$32</f>
        <v>P8055</v>
      </c>
      <c r="B32" s="263" t="str">
        <f>VLOOKUP(A32,'Preços de Referência'!$A$4:$C$101,2,FALSE)</f>
        <v>Engenheiro agrônomo pleno</v>
      </c>
      <c r="C32" s="3" t="s">
        <v>654</v>
      </c>
      <c r="D32" s="275">
        <v>79</v>
      </c>
      <c r="E32" s="127">
        <v>1</v>
      </c>
      <c r="F32" s="126">
        <f>VLOOKUP(A32,'Preços de Referência'!$A$3:$C$100,3,FALSE)</f>
        <v>24034.6</v>
      </c>
      <c r="G32" s="126">
        <f>ROUND(F32/'Preços de Referência'!$G$83,2)</f>
        <v>131.71</v>
      </c>
      <c r="H32" s="127">
        <v>1</v>
      </c>
      <c r="I32" s="263">
        <f t="shared" si="1"/>
        <v>10405.09</v>
      </c>
    </row>
    <row r="33" spans="1:9">
      <c r="A33" s="4" t="str">
        <f>'Preços de Referência'!A5</f>
        <v>P8002</v>
      </c>
      <c r="B33" s="140" t="str">
        <f>VLOOKUP(A33,'Preços de Referência'!$A$3:$C$100,2,FALSE)</f>
        <v>Advogado pleno</v>
      </c>
      <c r="C33" s="3" t="s">
        <v>654</v>
      </c>
      <c r="D33" s="275">
        <v>65.599999999999994</v>
      </c>
      <c r="E33" s="127">
        <v>1</v>
      </c>
      <c r="F33" s="126">
        <f>VLOOKUP(A33,'Preços de Referência'!$A$3:$C$100,3,FALSE)</f>
        <v>11412.73</v>
      </c>
      <c r="G33" s="126">
        <f>ROUND(F33/'Preços de Referência'!$G$83,2)</f>
        <v>62.54</v>
      </c>
      <c r="H33" s="127">
        <v>1</v>
      </c>
      <c r="I33" s="263">
        <f t="shared" si="1"/>
        <v>4102.62</v>
      </c>
    </row>
    <row r="34" spans="1:9">
      <c r="A34" s="4" t="str">
        <f>'Preços de Referência'!$A$31</f>
        <v>P8054</v>
      </c>
      <c r="B34" s="140" t="str">
        <f>VLOOKUP(A34,'Preços de Referência'!$A$3:$C$100,2,FALSE)</f>
        <v>Engenheiro agrônomo júnior</v>
      </c>
      <c r="C34" s="3" t="s">
        <v>654</v>
      </c>
      <c r="D34" s="275">
        <v>24.885000000000002</v>
      </c>
      <c r="E34" s="127">
        <v>1</v>
      </c>
      <c r="F34" s="126">
        <f>VLOOKUP(A34,'Preços de Referência'!$A$3:$C$100,3,FALSE)</f>
        <v>22513.01</v>
      </c>
      <c r="G34" s="126">
        <f>ROUND(F34/'Preços de Referência'!$G$83,2)</f>
        <v>123.37</v>
      </c>
      <c r="H34" s="127">
        <v>1</v>
      </c>
      <c r="I34" s="263">
        <f t="shared" si="1"/>
        <v>3070.06</v>
      </c>
    </row>
    <row r="35" spans="1:9">
      <c r="A35" s="4" t="str">
        <f>'Preços de Referência'!$A$4</f>
        <v>P8001</v>
      </c>
      <c r="B35" s="140" t="str">
        <f>VLOOKUP(A35,'Preços de Referência'!$A$3:$C$100,2,FALSE)</f>
        <v>Advogado júnior</v>
      </c>
      <c r="C35" s="3" t="s">
        <v>654</v>
      </c>
      <c r="D35" s="275">
        <v>24.885000000000002</v>
      </c>
      <c r="E35" s="127">
        <v>1</v>
      </c>
      <c r="F35" s="126">
        <f>VLOOKUP(A35,'Preços de Referência'!$A$3:$C$100,3,FALSE)</f>
        <v>8817.85</v>
      </c>
      <c r="G35" s="126">
        <f>ROUND(F35/'Preços de Referência'!$G$83,2)</f>
        <v>48.32</v>
      </c>
      <c r="H35" s="127">
        <v>1</v>
      </c>
      <c r="I35" s="263">
        <f t="shared" si="1"/>
        <v>1202.44</v>
      </c>
    </row>
    <row r="36" spans="1:9">
      <c r="A36" s="4" t="str">
        <f>'Preços de Referência'!$A$79</f>
        <v>P8174</v>
      </c>
      <c r="B36" s="140" t="str">
        <f>VLOOKUP(A36,'Preços de Referência'!$A$3:$C$100,2,FALSE)</f>
        <v>Administrador pleno</v>
      </c>
      <c r="C36" s="3" t="s">
        <v>654</v>
      </c>
      <c r="D36" s="275">
        <v>33.6</v>
      </c>
      <c r="E36" s="127">
        <v>1</v>
      </c>
      <c r="F36" s="126">
        <f>VLOOKUP(A36,'Preços de Referência'!$A$3:$C$100,3,FALSE)</f>
        <v>8752.7199999999993</v>
      </c>
      <c r="G36" s="126">
        <f>ROUND(F36/'Preços de Referência'!$G$83,2)</f>
        <v>47.96</v>
      </c>
      <c r="H36" s="127">
        <v>1</v>
      </c>
      <c r="I36" s="263">
        <f t="shared" si="1"/>
        <v>1611.46</v>
      </c>
    </row>
    <row r="37" spans="1:9">
      <c r="A37" s="265" t="str">
        <f>'Preços de Referência'!$A$17</f>
        <v>P8026</v>
      </c>
      <c r="B37" s="266" t="str">
        <f>VLOOKUP(A37,'Preços de Referência'!$A$3:$C$100,2,FALSE)</f>
        <v>Auxiliar administrativo</v>
      </c>
      <c r="C37" s="9" t="s">
        <v>654</v>
      </c>
      <c r="D37" s="277">
        <v>64.2</v>
      </c>
      <c r="E37" s="9">
        <v>1</v>
      </c>
      <c r="F37" s="263">
        <f>VLOOKUP(A37,'Preços de Referência'!$A$3:$C$100,3,FALSE)</f>
        <v>4391.58</v>
      </c>
      <c r="G37" s="126">
        <f>ROUND(F37/'Preços de Referência'!$G$83,2)</f>
        <v>24.07</v>
      </c>
      <c r="H37" s="9">
        <v>1</v>
      </c>
      <c r="I37" s="263">
        <f t="shared" si="1"/>
        <v>1545.29</v>
      </c>
    </row>
    <row r="38" spans="1:9">
      <c r="A38" s="4" t="str">
        <f>'Preços de Referência'!$A$60</f>
        <v>P8113</v>
      </c>
      <c r="B38" s="140" t="str">
        <f>VLOOKUP(A38,'Preços de Referência'!$A$3:$C$100,2,FALSE)</f>
        <v>Motorista de veículo leve</v>
      </c>
      <c r="C38" s="3" t="s">
        <v>654</v>
      </c>
      <c r="D38" s="275">
        <v>182.49</v>
      </c>
      <c r="E38" s="127">
        <v>1</v>
      </c>
      <c r="F38" s="126">
        <f>VLOOKUP(A38,'Preços de Referência'!$A$3:$C$100,3,FALSE)</f>
        <v>4745.01</v>
      </c>
      <c r="G38" s="126">
        <f>ROUND(F38/'Preços de Referência'!$G$83,2)</f>
        <v>26</v>
      </c>
      <c r="H38" s="127">
        <v>1</v>
      </c>
      <c r="I38" s="263">
        <f t="shared" si="1"/>
        <v>4744.74</v>
      </c>
    </row>
    <row r="39" spans="1:9">
      <c r="A39" s="170" t="str">
        <f>'Preços de Referência'!$E$4</f>
        <v>E8889</v>
      </c>
      <c r="B39" s="126" t="str">
        <f>'Preços de Referência'!$F$4</f>
        <v>Veículo leve - 53 KW (s/ motorista)</v>
      </c>
      <c r="C39" s="3" t="s">
        <v>654</v>
      </c>
      <c r="D39" s="275">
        <v>91.245000000000005</v>
      </c>
      <c r="E39" s="127">
        <v>1</v>
      </c>
      <c r="F39" s="126">
        <f>'Preços de Referência'!$N$4</f>
        <v>2959.4861999999998</v>
      </c>
      <c r="G39" s="126">
        <f>ROUND(F39/'Preços de Referência'!$G$83,2)</f>
        <v>16.22</v>
      </c>
      <c r="H39" s="127">
        <v>1</v>
      </c>
      <c r="I39" s="263">
        <f t="shared" si="1"/>
        <v>1479.99</v>
      </c>
    </row>
    <row r="40" spans="1:9">
      <c r="A40" s="203" t="str">
        <f>'Preços de Referência'!$E$5</f>
        <v>E8891</v>
      </c>
      <c r="B40" s="126" t="str">
        <f>'Preços de Referência'!$F$5</f>
        <v>Veículo leve - tipo pick up 4x4 (s/ motorista)</v>
      </c>
      <c r="C40" s="3" t="s">
        <v>654</v>
      </c>
      <c r="D40" s="275">
        <v>182.49</v>
      </c>
      <c r="E40" s="127">
        <v>1</v>
      </c>
      <c r="F40" s="126">
        <f>'Preços de Referência'!$N$5</f>
        <v>8274.9513000000006</v>
      </c>
      <c r="G40" s="126">
        <f>ROUND(F40/'Preços de Referência'!$G$83,2)</f>
        <v>45.35</v>
      </c>
      <c r="H40" s="127">
        <v>1</v>
      </c>
      <c r="I40" s="263">
        <f t="shared" si="1"/>
        <v>8275.92</v>
      </c>
    </row>
    <row r="41" spans="1:9">
      <c r="A41" s="262" t="str">
        <f>'Preços de Referência'!$E$141</f>
        <v>B8951</v>
      </c>
      <c r="B41" s="263" t="str">
        <f>'Preços de Referência'!$F$141</f>
        <v>Imóvel Comercial (2,60% do CMCC - SINAPI)</v>
      </c>
      <c r="C41" s="9" t="s">
        <v>654</v>
      </c>
      <c r="D41" s="277">
        <v>182.49</v>
      </c>
      <c r="E41" s="3">
        <v>5</v>
      </c>
      <c r="F41" s="263">
        <f>'Preços de Referência'!$I$141*'Preços de Referência'!$J$141</f>
        <v>231.95594135802472</v>
      </c>
      <c r="G41" s="126">
        <f>ROUND(F41/'Preços de Referência'!$G$83,2)</f>
        <v>1.27</v>
      </c>
      <c r="H41" s="461">
        <v>1</v>
      </c>
      <c r="I41" s="263">
        <f t="shared" si="1"/>
        <v>1158.81</v>
      </c>
    </row>
    <row r="42" spans="1:9">
      <c r="A42" s="262" t="str">
        <f>'Preços de Referência'!$E$142</f>
        <v>B8952</v>
      </c>
      <c r="B42" s="263" t="str">
        <f>'Preços de Referência'!$F$142</f>
        <v>Imóvel Residencial (1,70% do CMCC - SINAPI)</v>
      </c>
      <c r="C42" s="9" t="s">
        <v>654</v>
      </c>
      <c r="D42" s="277">
        <v>59.4</v>
      </c>
      <c r="E42" s="3">
        <v>3</v>
      </c>
      <c r="F42" s="263">
        <f>'Preços de Referência'!$J$142*'Preços de Referência'!$I$142</f>
        <v>387.4402</v>
      </c>
      <c r="G42" s="126">
        <f>ROUND(F42/'Preços de Referência'!$G$83,2)</f>
        <v>2.12</v>
      </c>
      <c r="H42" s="461">
        <v>1</v>
      </c>
      <c r="I42" s="263">
        <f t="shared" si="1"/>
        <v>377.78</v>
      </c>
    </row>
    <row r="43" spans="1:9">
      <c r="A43" s="262" t="str">
        <f>'Preços de Referência'!$E$143</f>
        <v>B8953</v>
      </c>
      <c r="B43" s="263" t="str">
        <f>'Preços de Referência'!$F$143</f>
        <v>Mobiliário Escritório</v>
      </c>
      <c r="C43" s="9" t="s">
        <v>654</v>
      </c>
      <c r="D43" s="277">
        <v>182.49</v>
      </c>
      <c r="E43" s="3">
        <v>5</v>
      </c>
      <c r="F43" s="263">
        <f>'Preços de Referência'!$I$143</f>
        <v>490.4</v>
      </c>
      <c r="G43" s="126">
        <f>ROUND(F43/'Preços de Referência'!$G$83,2)</f>
        <v>2.69</v>
      </c>
      <c r="H43" s="461">
        <v>1</v>
      </c>
      <c r="I43" s="263">
        <f t="shared" si="1"/>
        <v>2454.4899999999998</v>
      </c>
    </row>
    <row r="44" spans="1:9">
      <c r="A44" s="262" t="str">
        <f>'Preços de Referência'!$E$144</f>
        <v>B8954</v>
      </c>
      <c r="B44" s="263" t="str">
        <f>'Preços de Referência'!$F$144</f>
        <v>Mobiliário Residência</v>
      </c>
      <c r="C44" s="9" t="s">
        <v>654</v>
      </c>
      <c r="D44" s="277">
        <v>59.4</v>
      </c>
      <c r="E44" s="3">
        <v>3</v>
      </c>
      <c r="F44" s="263">
        <f>'Preços de Referência'!$I$144</f>
        <v>43.98</v>
      </c>
      <c r="G44" s="126">
        <f>ROUND(F44/'Preços de Referência'!$G$83,2)</f>
        <v>0.24</v>
      </c>
      <c r="H44" s="461">
        <v>1</v>
      </c>
      <c r="I44" s="263">
        <f t="shared" si="1"/>
        <v>42.77</v>
      </c>
    </row>
    <row r="45" spans="1:9">
      <c r="A45" s="262" t="str">
        <f>'Preços de Referência'!$E$149</f>
        <v>B8959</v>
      </c>
      <c r="B45" s="263" t="str">
        <f>'Preços de Referência'!$F$149</f>
        <v>Custos Diversos Escritório</v>
      </c>
      <c r="C45" s="9" t="s">
        <v>654</v>
      </c>
      <c r="D45" s="277">
        <v>182.49</v>
      </c>
      <c r="E45" s="3">
        <v>5</v>
      </c>
      <c r="F45" s="263">
        <f>'Preços de Referência'!$I$149</f>
        <v>135.22</v>
      </c>
      <c r="G45" s="126">
        <f>ROUND(F45/'Preços de Referência'!$G$83,2)</f>
        <v>0.74</v>
      </c>
      <c r="H45" s="461">
        <v>1</v>
      </c>
      <c r="I45" s="263">
        <f t="shared" si="1"/>
        <v>675.21</v>
      </c>
    </row>
    <row r="46" spans="1:9">
      <c r="A46" s="262" t="str">
        <f>'Preços de Referência'!$E$150</f>
        <v>B8960</v>
      </c>
      <c r="B46" s="263" t="str">
        <f>'Preços de Referência'!$F$150</f>
        <v>Custos Diversos Residência</v>
      </c>
      <c r="C46" s="9" t="s">
        <v>654</v>
      </c>
      <c r="D46" s="277">
        <v>59.4</v>
      </c>
      <c r="E46" s="3">
        <v>3</v>
      </c>
      <c r="F46" s="263">
        <f>'Preços de Referência'!$I$150</f>
        <v>206.13</v>
      </c>
      <c r="G46" s="126">
        <f>ROUND(F46/'Preços de Referência'!$G$83,2)</f>
        <v>1.1299999999999999</v>
      </c>
      <c r="H46" s="461">
        <v>1</v>
      </c>
      <c r="I46" s="263">
        <f t="shared" si="1"/>
        <v>201.37</v>
      </c>
    </row>
    <row r="47" spans="1:9">
      <c r="A47" s="606" t="s">
        <v>655</v>
      </c>
      <c r="B47" s="606"/>
      <c r="C47" s="606"/>
      <c r="D47" s="606"/>
      <c r="E47" s="606"/>
      <c r="F47" s="606"/>
      <c r="G47" s="606"/>
      <c r="H47" s="146"/>
      <c r="I47" s="147">
        <f>SUM(I31:I46)</f>
        <v>47939.659999999989</v>
      </c>
    </row>
    <row r="48" spans="1:9">
      <c r="A48" s="606" t="s">
        <v>656</v>
      </c>
      <c r="B48" s="606"/>
      <c r="C48" s="611"/>
      <c r="D48" s="611"/>
      <c r="E48" s="611"/>
      <c r="F48" s="149">
        <f>BDI!$D$37</f>
        <v>0.44600000000000001</v>
      </c>
      <c r="G48" s="149"/>
      <c r="H48" s="149"/>
      <c r="I48" s="147">
        <f>ROUND((I47*F48),2)</f>
        <v>21381.09</v>
      </c>
    </row>
    <row r="49" spans="1:9" ht="13.5" thickBot="1">
      <c r="A49" s="612" t="s">
        <v>657</v>
      </c>
      <c r="B49" s="612"/>
      <c r="C49" s="612"/>
      <c r="D49" s="612"/>
      <c r="E49" s="612"/>
      <c r="F49" s="612"/>
      <c r="G49" s="612"/>
      <c r="H49" s="146"/>
      <c r="I49" s="235">
        <f>ROUND((I47+I48),2)</f>
        <v>69320.75</v>
      </c>
    </row>
    <row r="50" spans="1:9" ht="13.5" thickBot="1">
      <c r="A50" s="150"/>
      <c r="B50" s="151" t="s">
        <v>658</v>
      </c>
      <c r="C50" s="234">
        <f>'[21]PRODUTOS E QUANTITATIVOS'!$C$17</f>
        <v>66</v>
      </c>
      <c r="D50" s="150"/>
      <c r="E50" s="152"/>
      <c r="F50" s="151" t="s">
        <v>659</v>
      </c>
      <c r="G50" s="151"/>
      <c r="H50" s="151"/>
      <c r="I50" s="236">
        <f>C50*I49</f>
        <v>4575169.5</v>
      </c>
    </row>
    <row r="51" spans="1:9">
      <c r="A51" s="7"/>
      <c r="B51" s="6"/>
      <c r="C51" s="7"/>
      <c r="D51" s="7"/>
      <c r="E51" s="7"/>
      <c r="F51" s="139"/>
      <c r="G51" s="139"/>
      <c r="H51" s="139"/>
      <c r="I51" s="129"/>
    </row>
    <row r="52" spans="1:9" s="8" customFormat="1" ht="15.75">
      <c r="A52" s="181" t="str">
        <f>PRODUTOS!$A$20</f>
        <v>Produto 2.3</v>
      </c>
      <c r="B52" s="642" t="str">
        <f>PRODUTOS!$B$20</f>
        <v>Boletim técnico-gerencial fundiário - BTG Tipo 3</v>
      </c>
      <c r="C52" s="642"/>
      <c r="D52" s="642"/>
      <c r="E52" s="642"/>
      <c r="F52" s="643"/>
      <c r="G52" s="643"/>
      <c r="H52" s="643"/>
      <c r="I52" s="481" t="str">
        <f>PRODUTOS!$C$20</f>
        <v>GERC-3</v>
      </c>
    </row>
    <row r="53" spans="1:9" ht="13.9" customHeight="1">
      <c r="A53" s="608" t="s">
        <v>10</v>
      </c>
      <c r="B53" s="608" t="s">
        <v>11</v>
      </c>
      <c r="C53" s="608" t="s">
        <v>12</v>
      </c>
      <c r="D53" s="608" t="s">
        <v>649</v>
      </c>
      <c r="E53" s="610"/>
      <c r="F53" s="607" t="s">
        <v>650</v>
      </c>
      <c r="G53" s="607"/>
      <c r="H53" s="607"/>
      <c r="I53" s="607"/>
    </row>
    <row r="54" spans="1:9">
      <c r="A54" s="609"/>
      <c r="B54" s="609"/>
      <c r="C54" s="609"/>
      <c r="D54" s="143" t="s">
        <v>651</v>
      </c>
      <c r="E54" s="143" t="s">
        <v>16</v>
      </c>
      <c r="F54" s="453" t="s">
        <v>652</v>
      </c>
      <c r="G54" s="453" t="s">
        <v>653</v>
      </c>
      <c r="H54" s="453" t="s">
        <v>649</v>
      </c>
      <c r="I54" s="453" t="s">
        <v>16</v>
      </c>
    </row>
    <row r="55" spans="1:9">
      <c r="A55" s="3" t="str">
        <f>'Preços de Referência'!$A$38</f>
        <v>P8061</v>
      </c>
      <c r="B55" s="263" t="str">
        <f>VLOOKUP($A$7,'Preços de Referência'!$A$3:$C$100,2,FALSE)</f>
        <v>Engenheiro coordenador</v>
      </c>
      <c r="C55" s="3" t="s">
        <v>654</v>
      </c>
      <c r="D55" s="275">
        <v>27</v>
      </c>
      <c r="E55" s="127">
        <v>1</v>
      </c>
      <c r="F55" s="126">
        <f>VLOOKUP(A55,'Preços de Referência'!$A$3:$C$100,3,FALSE)</f>
        <v>32686.69</v>
      </c>
      <c r="G55" s="126">
        <f>ROUND(F55/'Preços de Referência'!$G$83,2)</f>
        <v>179.12</v>
      </c>
      <c r="H55" s="127">
        <v>1</v>
      </c>
      <c r="I55" s="263">
        <f t="shared" ref="I55:I65" si="2">ROUND(D55*E55*G55,2)</f>
        <v>4836.24</v>
      </c>
    </row>
    <row r="56" spans="1:9">
      <c r="A56" s="170" t="str">
        <f>'Preços de Referência'!$A$32</f>
        <v>P8055</v>
      </c>
      <c r="B56" s="263" t="str">
        <f>VLOOKUP(A56,'Preços de Referência'!$A$4:$C$101,2,FALSE)</f>
        <v>Engenheiro agrônomo pleno</v>
      </c>
      <c r="C56" s="3" t="s">
        <v>654</v>
      </c>
      <c r="D56" s="275">
        <v>52</v>
      </c>
      <c r="E56" s="127">
        <v>1</v>
      </c>
      <c r="F56" s="126">
        <f>VLOOKUP(A56,'Preços de Referência'!$A$3:$C$100,3,FALSE)</f>
        <v>24034.6</v>
      </c>
      <c r="G56" s="126">
        <f>ROUND(F56/'Preços de Referência'!$G$83,2)</f>
        <v>131.71</v>
      </c>
      <c r="H56" s="127">
        <v>1</v>
      </c>
      <c r="I56" s="263">
        <f t="shared" si="2"/>
        <v>6848.92</v>
      </c>
    </row>
    <row r="57" spans="1:9">
      <c r="A57" s="4" t="str">
        <f>'Preços de Referência'!A5</f>
        <v>P8002</v>
      </c>
      <c r="B57" s="266" t="str">
        <f>VLOOKUP(A57,'Preços de Referência'!$A$3:$C$100,2,FALSE)</f>
        <v>Advogado pleno</v>
      </c>
      <c r="C57" s="3" t="s">
        <v>654</v>
      </c>
      <c r="D57" s="275">
        <v>47</v>
      </c>
      <c r="E57" s="127">
        <v>1</v>
      </c>
      <c r="F57" s="126">
        <f>VLOOKUP(A57,'Preços de Referência'!$A$3:$C$100,3,FALSE)</f>
        <v>11412.73</v>
      </c>
      <c r="G57" s="126">
        <f>ROUND(F57/'Preços de Referência'!$G$83,2)</f>
        <v>62.54</v>
      </c>
      <c r="H57" s="127">
        <v>1</v>
      </c>
      <c r="I57" s="263">
        <f t="shared" si="2"/>
        <v>2939.38</v>
      </c>
    </row>
    <row r="58" spans="1:9">
      <c r="A58" s="4" t="str">
        <f>'Preços de Referência'!$A$31</f>
        <v>P8054</v>
      </c>
      <c r="B58" s="266" t="str">
        <f>VLOOKUP(A58,'Preços de Referência'!$A$3:$C$100,2,FALSE)</f>
        <v>Engenheiro agrônomo júnior</v>
      </c>
      <c r="C58" s="3" t="s">
        <v>654</v>
      </c>
      <c r="D58" s="275">
        <v>8.2949999999999999</v>
      </c>
      <c r="E58" s="127">
        <v>1</v>
      </c>
      <c r="F58" s="126">
        <f>VLOOKUP(A58,'Preços de Referência'!$A$3:$C$100,3,FALSE)</f>
        <v>22513.01</v>
      </c>
      <c r="G58" s="126">
        <f>ROUND(F58/'Preços de Referência'!$G$83,2)</f>
        <v>123.37</v>
      </c>
      <c r="H58" s="127">
        <v>1</v>
      </c>
      <c r="I58" s="263">
        <f t="shared" si="2"/>
        <v>1023.35</v>
      </c>
    </row>
    <row r="59" spans="1:9">
      <c r="A59" s="4" t="str">
        <f>'Preços de Referência'!$A$4</f>
        <v>P8001</v>
      </c>
      <c r="B59" s="266" t="str">
        <f>VLOOKUP(A59,'Preços de Referência'!$A$3:$C$100,2,FALSE)</f>
        <v>Advogado júnior</v>
      </c>
      <c r="C59" s="3" t="s">
        <v>654</v>
      </c>
      <c r="D59" s="275">
        <v>8.2949999999999999</v>
      </c>
      <c r="E59" s="127">
        <v>1</v>
      </c>
      <c r="F59" s="126">
        <f>VLOOKUP(A59,'Preços de Referência'!$A$3:$C$100,3,FALSE)</f>
        <v>8817.85</v>
      </c>
      <c r="G59" s="126">
        <f>ROUND(F59/'Preços de Referência'!$G$83,2)</f>
        <v>48.32</v>
      </c>
      <c r="H59" s="127">
        <v>1</v>
      </c>
      <c r="I59" s="263">
        <f t="shared" si="2"/>
        <v>400.81</v>
      </c>
    </row>
    <row r="60" spans="1:9">
      <c r="A60" s="4" t="str">
        <f>'Preços de Referência'!$A$79</f>
        <v>P8174</v>
      </c>
      <c r="B60" s="266" t="str">
        <f>VLOOKUP(A60,'Preços de Referência'!$A$3:$C$100,2,FALSE)</f>
        <v>Administrador pleno</v>
      </c>
      <c r="C60" s="3" t="s">
        <v>654</v>
      </c>
      <c r="D60" s="275">
        <v>18</v>
      </c>
      <c r="E60" s="127">
        <v>1</v>
      </c>
      <c r="F60" s="126">
        <f>VLOOKUP(A60,'Preços de Referência'!$A$3:$C$100,3,FALSE)</f>
        <v>8752.7199999999993</v>
      </c>
      <c r="G60" s="126">
        <f>ROUND(F60/'Preços de Referência'!$G$83,2)</f>
        <v>47.96</v>
      </c>
      <c r="H60" s="127">
        <v>1</v>
      </c>
      <c r="I60" s="263">
        <f t="shared" si="2"/>
        <v>863.28</v>
      </c>
    </row>
    <row r="61" spans="1:9">
      <c r="A61" s="265" t="str">
        <f>'Preços de Referência'!$A$17</f>
        <v>P8026</v>
      </c>
      <c r="B61" s="266" t="str">
        <f>VLOOKUP(A61,'Preços de Referência'!$A$3:$C$100,2,FALSE)</f>
        <v>Auxiliar administrativo</v>
      </c>
      <c r="C61" s="9" t="s">
        <v>654</v>
      </c>
      <c r="D61" s="277">
        <v>45</v>
      </c>
      <c r="E61" s="9">
        <v>1</v>
      </c>
      <c r="F61" s="263">
        <f>VLOOKUP(A61,'Preços de Referência'!$A$3:$C$100,3,FALSE)</f>
        <v>4391.58</v>
      </c>
      <c r="G61" s="126">
        <f>ROUND(F61/'Preços de Referência'!$G$83,2)</f>
        <v>24.07</v>
      </c>
      <c r="H61" s="9">
        <v>1</v>
      </c>
      <c r="I61" s="263">
        <f t="shared" si="2"/>
        <v>1083.1500000000001</v>
      </c>
    </row>
    <row r="62" spans="1:9">
      <c r="A62" s="203" t="str">
        <f>'Preços de Referência'!$E$5</f>
        <v>E8891</v>
      </c>
      <c r="B62" s="126" t="str">
        <f>'Preços de Referência'!$F$5</f>
        <v>Veículo leve - tipo pick up 4x4 (s/ motorista)</v>
      </c>
      <c r="C62" s="3" t="s">
        <v>654</v>
      </c>
      <c r="D62" s="275">
        <v>45.622500000000002</v>
      </c>
      <c r="E62" s="127">
        <v>1</v>
      </c>
      <c r="F62" s="126">
        <f>'Preços de Referência'!$N$5</f>
        <v>8274.9513000000006</v>
      </c>
      <c r="G62" s="126">
        <f>ROUND(F62/'Preços de Referência'!$G$83,2)</f>
        <v>45.35</v>
      </c>
      <c r="H62" s="127">
        <v>1</v>
      </c>
      <c r="I62" s="263">
        <f t="shared" si="2"/>
        <v>2068.98</v>
      </c>
    </row>
    <row r="63" spans="1:9">
      <c r="A63" s="262" t="str">
        <f>'Preços de Referência'!$E$141</f>
        <v>B8951</v>
      </c>
      <c r="B63" s="263" t="str">
        <f>'Preços de Referência'!$F$141</f>
        <v>Imóvel Comercial (2,60% do CMCC - SINAPI)</v>
      </c>
      <c r="C63" s="9" t="s">
        <v>654</v>
      </c>
      <c r="D63" s="277">
        <v>37.799999999999997</v>
      </c>
      <c r="E63" s="3">
        <v>5</v>
      </c>
      <c r="F63" s="263">
        <f>'Preços de Referência'!$I$141*'Preços de Referência'!$J$141</f>
        <v>231.95594135802472</v>
      </c>
      <c r="G63" s="126">
        <f>ROUND(F63/'Preços de Referência'!$G$83,2)</f>
        <v>1.27</v>
      </c>
      <c r="H63" s="461">
        <v>1</v>
      </c>
      <c r="I63" s="263">
        <f t="shared" si="2"/>
        <v>240.03</v>
      </c>
    </row>
    <row r="64" spans="1:9">
      <c r="A64" s="262" t="str">
        <f>'Preços de Referência'!$E$143</f>
        <v>B8953</v>
      </c>
      <c r="B64" s="263" t="str">
        <f>'Preços de Referência'!$F$143</f>
        <v>Mobiliário Escritório</v>
      </c>
      <c r="C64" s="9" t="s">
        <v>654</v>
      </c>
      <c r="D64" s="277">
        <v>37.799999999999997</v>
      </c>
      <c r="E64" s="3">
        <v>5</v>
      </c>
      <c r="F64" s="263">
        <f>'Preços de Referência'!$I$143</f>
        <v>490.4</v>
      </c>
      <c r="G64" s="126">
        <f>ROUND(F64/'Preços de Referência'!$G$83,2)</f>
        <v>2.69</v>
      </c>
      <c r="H64" s="461">
        <v>1</v>
      </c>
      <c r="I64" s="263">
        <f t="shared" si="2"/>
        <v>508.41</v>
      </c>
    </row>
    <row r="65" spans="1:9">
      <c r="A65" s="262" t="str">
        <f>'Preços de Referência'!$E$149</f>
        <v>B8959</v>
      </c>
      <c r="B65" s="263" t="str">
        <f>'Preços de Referência'!$F$149</f>
        <v>Custos Diversos Escritório</v>
      </c>
      <c r="C65" s="9" t="s">
        <v>654</v>
      </c>
      <c r="D65" s="277">
        <v>37.799999999999997</v>
      </c>
      <c r="E65" s="3">
        <v>5</v>
      </c>
      <c r="F65" s="263">
        <f>'Preços de Referência'!$I$149</f>
        <v>135.22</v>
      </c>
      <c r="G65" s="126">
        <f>ROUND(F65/'Preços de Referência'!$G$83,2)</f>
        <v>0.74</v>
      </c>
      <c r="H65" s="461">
        <v>1</v>
      </c>
      <c r="I65" s="263">
        <f t="shared" si="2"/>
        <v>139.86000000000001</v>
      </c>
    </row>
    <row r="66" spans="1:9">
      <c r="A66" s="606" t="s">
        <v>655</v>
      </c>
      <c r="B66" s="606"/>
      <c r="C66" s="606"/>
      <c r="D66" s="606"/>
      <c r="E66" s="606"/>
      <c r="F66" s="606"/>
      <c r="G66" s="606"/>
      <c r="H66" s="146"/>
      <c r="I66" s="147">
        <f>SUM(I55:I65)</f>
        <v>20952.41</v>
      </c>
    </row>
    <row r="67" spans="1:9">
      <c r="A67" s="606" t="s">
        <v>656</v>
      </c>
      <c r="B67" s="606"/>
      <c r="C67" s="611"/>
      <c r="D67" s="611"/>
      <c r="E67" s="611"/>
      <c r="F67" s="149">
        <f>BDI!$D$37</f>
        <v>0.44600000000000001</v>
      </c>
      <c r="G67" s="149"/>
      <c r="H67" s="149"/>
      <c r="I67" s="147">
        <f>ROUND((I66*F67),2)</f>
        <v>9344.77</v>
      </c>
    </row>
    <row r="68" spans="1:9">
      <c r="A68" s="612" t="s">
        <v>657</v>
      </c>
      <c r="B68" s="612"/>
      <c r="C68" s="612"/>
      <c r="D68" s="612"/>
      <c r="E68" s="612"/>
      <c r="F68" s="612"/>
      <c r="G68" s="612"/>
      <c r="H68" s="146"/>
      <c r="I68" s="235">
        <f>ROUND((I66+I67),2)</f>
        <v>30297.18</v>
      </c>
    </row>
    <row r="69" spans="1:9">
      <c r="A69" s="150"/>
      <c r="B69" s="151" t="s">
        <v>658</v>
      </c>
      <c r="C69" s="234">
        <f>'[21]PRODUTOS E QUANTITATIVOS'!$C$18</f>
        <v>48</v>
      </c>
      <c r="D69" s="150"/>
      <c r="E69" s="152"/>
      <c r="F69" s="151" t="s">
        <v>659</v>
      </c>
      <c r="G69" s="151"/>
      <c r="H69" s="151"/>
      <c r="I69" s="236">
        <f>C69*I68</f>
        <v>1454264.6400000001</v>
      </c>
    </row>
    <row r="70" spans="1:9">
      <c r="A70" s="7"/>
      <c r="B70" s="6"/>
      <c r="C70" s="7"/>
      <c r="D70" s="7"/>
      <c r="E70" s="7"/>
      <c r="F70" s="139"/>
      <c r="G70" s="139"/>
      <c r="H70" s="139"/>
      <c r="I70" s="129"/>
    </row>
    <row r="71" spans="1:9" s="8" customFormat="1" ht="15.75">
      <c r="A71" s="181" t="str">
        <f>PRODUTOS!A21</f>
        <v>Produto 2.4</v>
      </c>
      <c r="B71" s="635" t="str">
        <f>PRODUTOS!B21</f>
        <v>Relatório de controle e sistemas gerenciais</v>
      </c>
      <c r="C71" s="636"/>
      <c r="D71" s="636"/>
      <c r="E71" s="636"/>
      <c r="F71" s="637"/>
      <c r="G71" s="637"/>
      <c r="H71" s="638"/>
      <c r="I71" s="482" t="str">
        <f>PRODUTOS!C21</f>
        <v>GERC-4</v>
      </c>
    </row>
    <row r="72" spans="1:9">
      <c r="A72" s="608" t="s">
        <v>10</v>
      </c>
      <c r="B72" s="608" t="s">
        <v>11</v>
      </c>
      <c r="C72" s="608" t="s">
        <v>12</v>
      </c>
      <c r="D72" s="608" t="s">
        <v>649</v>
      </c>
      <c r="E72" s="610"/>
      <c r="F72" s="607" t="s">
        <v>650</v>
      </c>
      <c r="G72" s="607"/>
      <c r="H72" s="607"/>
      <c r="I72" s="607"/>
    </row>
    <row r="73" spans="1:9">
      <c r="A73" s="609"/>
      <c r="B73" s="609"/>
      <c r="C73" s="609"/>
      <c r="D73" s="143" t="s">
        <v>651</v>
      </c>
      <c r="E73" s="143" t="s">
        <v>16</v>
      </c>
      <c r="F73" s="453" t="s">
        <v>652</v>
      </c>
      <c r="G73" s="453" t="s">
        <v>653</v>
      </c>
      <c r="H73" s="453" t="s">
        <v>649</v>
      </c>
      <c r="I73" s="453" t="s">
        <v>16</v>
      </c>
    </row>
    <row r="74" spans="1:9">
      <c r="A74" s="4" t="str">
        <f>'Preços de Referência'!$A$4</f>
        <v>P8001</v>
      </c>
      <c r="B74" s="140" t="str">
        <f>VLOOKUP(A74,'Preços de Referência'!$A$3:$C$100,2,FALSE)</f>
        <v>Advogado júnior</v>
      </c>
      <c r="C74" s="4" t="s">
        <v>654</v>
      </c>
      <c r="D74" s="274">
        <v>45.622500000000002</v>
      </c>
      <c r="E74" s="141">
        <v>1</v>
      </c>
      <c r="F74" s="140">
        <f>VLOOKUP(A74,'Preços de Referência'!$A$3:$C$100,3,FALSE)</f>
        <v>8817.85</v>
      </c>
      <c r="G74" s="140">
        <f>ROUND(F74/'Preços de Referência'!$G$83,2)</f>
        <v>48.32</v>
      </c>
      <c r="H74" s="141">
        <v>1</v>
      </c>
      <c r="I74" s="140">
        <f t="shared" ref="I74:I84" si="3">ROUND(D74*E74*G74,2)</f>
        <v>2204.48</v>
      </c>
    </row>
    <row r="75" spans="1:9">
      <c r="A75" s="3" t="str">
        <f>'Preços de Referência'!$A$8</f>
        <v>P8008</v>
      </c>
      <c r="B75" s="140" t="str">
        <f>VLOOKUP(A75,'Preços de Referência'!$A$3:$C$100,2,FALSE)</f>
        <v>Analista de desenvolvimento de sistemas pleno</v>
      </c>
      <c r="C75" s="4" t="s">
        <v>654</v>
      </c>
      <c r="D75" s="275">
        <v>45.622500000000002</v>
      </c>
      <c r="E75" s="127">
        <v>1</v>
      </c>
      <c r="F75" s="126">
        <f>VLOOKUP(A75,'Preços de Referência'!$A$3:$C$100,3,FALSE)</f>
        <v>10824.95</v>
      </c>
      <c r="G75" s="140">
        <f>ROUND(F75/'Preços de Referência'!$G$83,2)</f>
        <v>59.32</v>
      </c>
      <c r="H75" s="127">
        <v>1</v>
      </c>
      <c r="I75" s="140">
        <f t="shared" si="3"/>
        <v>2706.33</v>
      </c>
    </row>
    <row r="76" spans="1:9">
      <c r="A76" s="128" t="str">
        <f>'Preços de Referência'!$A$42</f>
        <v>P8065</v>
      </c>
      <c r="B76" s="140" t="str">
        <f>VLOOKUP(A76,'Preços de Referência'!$A$3:$C$100,2,FALSE)</f>
        <v>Engenheiro de projetos júnior</v>
      </c>
      <c r="C76" s="4" t="s">
        <v>654</v>
      </c>
      <c r="D76" s="275">
        <v>39.919600000000003</v>
      </c>
      <c r="E76" s="127">
        <v>1</v>
      </c>
      <c r="F76" s="126">
        <f>VLOOKUP(A76,'Preços de Referência'!$A$3:$C$100,3,FALSE)</f>
        <v>22594.78</v>
      </c>
      <c r="G76" s="140">
        <f>ROUND(F76/'Preços de Referência'!$G$83,2)</f>
        <v>123.82</v>
      </c>
      <c r="H76" s="127">
        <v>1</v>
      </c>
      <c r="I76" s="140">
        <f t="shared" si="3"/>
        <v>4942.84</v>
      </c>
    </row>
    <row r="77" spans="1:9">
      <c r="A77" s="128" t="str">
        <f>'Preços de Referência'!$A$72</f>
        <v>P8155</v>
      </c>
      <c r="B77" s="140" t="str">
        <f>VLOOKUP(A77,'Preços de Referência'!$A$3:$C$100,2,FALSE)</f>
        <v>Técnico em geoprocessamento</v>
      </c>
      <c r="C77" s="4" t="s">
        <v>654</v>
      </c>
      <c r="D77" s="275">
        <v>34.216799999999999</v>
      </c>
      <c r="E77" s="127">
        <v>1</v>
      </c>
      <c r="F77" s="126">
        <f>VLOOKUP(A77,'Preços de Referência'!$A$3:$C$100,3,FALSE)</f>
        <v>6038.2</v>
      </c>
      <c r="G77" s="140">
        <f>ROUND(F77/'Preços de Referência'!$G$83,2)</f>
        <v>33.090000000000003</v>
      </c>
      <c r="H77" s="127">
        <v>1</v>
      </c>
      <c r="I77" s="140">
        <f t="shared" si="3"/>
        <v>1132.23</v>
      </c>
    </row>
    <row r="78" spans="1:9">
      <c r="A78" s="128" t="str">
        <f>'Preços de Referência'!$A$70</f>
        <v>P8147</v>
      </c>
      <c r="B78" s="140" t="str">
        <f>VLOOKUP(A78,'Preços de Referência'!$A$3:$C$100,2,FALSE)</f>
        <v>Técnico de obras</v>
      </c>
      <c r="C78" s="4" t="s">
        <v>654</v>
      </c>
      <c r="D78" s="275">
        <v>34.216799999999999</v>
      </c>
      <c r="E78" s="127">
        <v>1</v>
      </c>
      <c r="F78" s="126">
        <f>VLOOKUP(A78,'Preços de Referência'!$A$3:$C$100,3,FALSE)</f>
        <v>6747.72</v>
      </c>
      <c r="G78" s="140">
        <f>ROUND(F78/'Preços de Referência'!$G$83,2)</f>
        <v>36.979999999999997</v>
      </c>
      <c r="H78" s="127">
        <v>1</v>
      </c>
      <c r="I78" s="140">
        <f t="shared" si="3"/>
        <v>1265.3399999999999</v>
      </c>
    </row>
    <row r="79" spans="1:9">
      <c r="A79" s="262" t="str">
        <f>'Preços de Referência'!$E$142</f>
        <v>B8952</v>
      </c>
      <c r="B79" s="263" t="str">
        <f>'Preços de Referência'!$F$141</f>
        <v>Imóvel Comercial (2,60% do CMCC - SINAPI)</v>
      </c>
      <c r="C79" s="3" t="s">
        <v>654</v>
      </c>
      <c r="D79" s="275">
        <v>39.919600000000003</v>
      </c>
      <c r="E79" s="127">
        <v>5</v>
      </c>
      <c r="F79" s="263">
        <f>'Preços de Referência'!$I$141*'Preços de Referência'!$J$141</f>
        <v>231.95594135802472</v>
      </c>
      <c r="G79" s="140">
        <f>ROUND(F79/'Preços de Referência'!$G$83,2)</f>
        <v>1.27</v>
      </c>
      <c r="H79" s="461">
        <v>1</v>
      </c>
      <c r="I79" s="140">
        <f t="shared" si="3"/>
        <v>253.49</v>
      </c>
    </row>
    <row r="80" spans="1:9">
      <c r="A80" s="262" t="str">
        <f>'Preços de Referência'!$E$143</f>
        <v>B8953</v>
      </c>
      <c r="B80" s="263" t="str">
        <f>'Preços de Referência'!$F$142</f>
        <v>Imóvel Residencial (1,70% do CMCC - SINAPI)</v>
      </c>
      <c r="C80" s="265" t="s">
        <v>654</v>
      </c>
      <c r="D80" s="276">
        <v>39.919600000000003</v>
      </c>
      <c r="E80" s="9">
        <v>2</v>
      </c>
      <c r="F80" s="263">
        <f>'Preços de Referência'!$J$142*'Preços de Referência'!$I$142</f>
        <v>387.4402</v>
      </c>
      <c r="G80" s="140">
        <f>ROUND(F80/'Preços de Referência'!$G$83,2)</f>
        <v>2.12</v>
      </c>
      <c r="H80" s="461">
        <v>1</v>
      </c>
      <c r="I80" s="140">
        <f t="shared" si="3"/>
        <v>169.26</v>
      </c>
    </row>
    <row r="81" spans="1:9">
      <c r="A81" s="262" t="str">
        <f>'Preços de Referência'!$E$144</f>
        <v>B8954</v>
      </c>
      <c r="B81" s="263" t="str">
        <f>'Preços de Referência'!$F$143</f>
        <v>Mobiliário Escritório</v>
      </c>
      <c r="C81" s="9" t="s">
        <v>654</v>
      </c>
      <c r="D81" s="276">
        <v>39.919600000000003</v>
      </c>
      <c r="E81" s="9">
        <v>5</v>
      </c>
      <c r="F81" s="263">
        <f>'Preços de Referência'!$I$143</f>
        <v>490.4</v>
      </c>
      <c r="G81" s="140">
        <f>ROUND(F81/'Preços de Referência'!$G$83,2)</f>
        <v>2.69</v>
      </c>
      <c r="H81" s="461">
        <v>1</v>
      </c>
      <c r="I81" s="140">
        <f t="shared" si="3"/>
        <v>536.91999999999996</v>
      </c>
    </row>
    <row r="82" spans="1:9">
      <c r="A82" s="262" t="str">
        <f>'Preços de Referência'!$E$149</f>
        <v>B8959</v>
      </c>
      <c r="B82" s="263" t="str">
        <f>'Preços de Referência'!$F$144</f>
        <v>Mobiliário Residência</v>
      </c>
      <c r="C82" s="265" t="s">
        <v>654</v>
      </c>
      <c r="D82" s="276">
        <v>39.919600000000003</v>
      </c>
      <c r="E82" s="9">
        <v>2</v>
      </c>
      <c r="F82" s="263">
        <f>'Preços de Referência'!$I$144</f>
        <v>43.98</v>
      </c>
      <c r="G82" s="140">
        <f>ROUND(F82/'Preços de Referência'!$G$83,2)</f>
        <v>0.24</v>
      </c>
      <c r="H82" s="461">
        <v>1</v>
      </c>
      <c r="I82" s="140">
        <f t="shared" si="3"/>
        <v>19.16</v>
      </c>
    </row>
    <row r="83" spans="1:9">
      <c r="A83" s="262" t="str">
        <f>'Preços de Referência'!$E$150</f>
        <v>B8960</v>
      </c>
      <c r="B83" s="263" t="str">
        <f>'Preços de Referência'!$F$149</f>
        <v>Custos Diversos Escritório</v>
      </c>
      <c r="C83" s="9" t="s">
        <v>654</v>
      </c>
      <c r="D83" s="276">
        <v>39.919600000000003</v>
      </c>
      <c r="E83" s="9">
        <v>5</v>
      </c>
      <c r="F83" s="263">
        <f>'Preços de Referência'!$I$149</f>
        <v>135.22</v>
      </c>
      <c r="G83" s="140">
        <f>ROUND(F83/'Preços de Referência'!$G$83,2)</f>
        <v>0.74</v>
      </c>
      <c r="H83" s="461">
        <v>1</v>
      </c>
      <c r="I83" s="140">
        <f t="shared" si="3"/>
        <v>147.69999999999999</v>
      </c>
    </row>
    <row r="84" spans="1:9">
      <c r="A84" s="262" t="str">
        <f>'Preços de Referência'!$E$149</f>
        <v>B8959</v>
      </c>
      <c r="B84" s="263" t="str">
        <f>'Preços de Referência'!$F$150</f>
        <v>Custos Diversos Residência</v>
      </c>
      <c r="C84" s="265" t="s">
        <v>654</v>
      </c>
      <c r="D84" s="276">
        <v>39.919600000000003</v>
      </c>
      <c r="E84" s="9">
        <v>2</v>
      </c>
      <c r="F84" s="263">
        <f>'Preços de Referência'!$I$150</f>
        <v>206.13</v>
      </c>
      <c r="G84" s="140">
        <f>ROUND(F84/'Preços de Referência'!$G$83,2)</f>
        <v>1.1299999999999999</v>
      </c>
      <c r="H84" s="461">
        <v>1</v>
      </c>
      <c r="I84" s="140">
        <f t="shared" si="3"/>
        <v>90.22</v>
      </c>
    </row>
    <row r="85" spans="1:9">
      <c r="A85" s="606" t="s">
        <v>655</v>
      </c>
      <c r="B85" s="606"/>
      <c r="C85" s="606"/>
      <c r="D85" s="606"/>
      <c r="E85" s="606"/>
      <c r="F85" s="606"/>
      <c r="G85" s="606"/>
      <c r="H85" s="146"/>
      <c r="I85" s="147">
        <f>SUM(I74:I84)</f>
        <v>13467.97</v>
      </c>
    </row>
    <row r="86" spans="1:9">
      <c r="A86" s="606" t="s">
        <v>656</v>
      </c>
      <c r="B86" s="606"/>
      <c r="C86" s="611"/>
      <c r="D86" s="611"/>
      <c r="E86" s="611"/>
      <c r="F86" s="149">
        <f>BDI!$D$37</f>
        <v>0.44600000000000001</v>
      </c>
      <c r="G86" s="149"/>
      <c r="H86" s="149"/>
      <c r="I86" s="147">
        <f>ROUND((I85*F86),2)</f>
        <v>6006.71</v>
      </c>
    </row>
    <row r="87" spans="1:9" ht="13.5" thickBot="1">
      <c r="A87" s="612" t="s">
        <v>657</v>
      </c>
      <c r="B87" s="612"/>
      <c r="C87" s="612"/>
      <c r="D87" s="612"/>
      <c r="E87" s="612"/>
      <c r="F87" s="612"/>
      <c r="G87" s="612"/>
      <c r="H87" s="146"/>
      <c r="I87" s="235">
        <f>ROUND((I85+I86),2)</f>
        <v>19474.68</v>
      </c>
    </row>
    <row r="88" spans="1:9" ht="13.5" thickBot="1">
      <c r="A88" s="153"/>
      <c r="B88" s="154" t="s">
        <v>658</v>
      </c>
      <c r="C88" s="234">
        <f>'[21]PRODUTOS E QUANTITATIVOS'!$C$19</f>
        <v>76</v>
      </c>
      <c r="D88" s="153"/>
      <c r="E88" s="155"/>
      <c r="F88" s="154" t="s">
        <v>659</v>
      </c>
      <c r="G88" s="154"/>
      <c r="H88" s="154"/>
      <c r="I88" s="236">
        <f>(C88*I87)</f>
        <v>1480075.68</v>
      </c>
    </row>
    <row r="90" spans="1:9" s="8" customFormat="1" ht="15.75">
      <c r="A90" s="181" t="str">
        <f>PRODUTOS!A22</f>
        <v>Produto 2.5</v>
      </c>
      <c r="B90" s="635" t="str">
        <f>PRODUTOS!B22</f>
        <v>Relatório e gestão do patrimônio imobiliário</v>
      </c>
      <c r="C90" s="636"/>
      <c r="D90" s="636"/>
      <c r="E90" s="636"/>
      <c r="F90" s="637"/>
      <c r="G90" s="637"/>
      <c r="H90" s="638"/>
      <c r="I90" s="482" t="str">
        <f>PRODUTOS!C22</f>
        <v>GERC-5</v>
      </c>
    </row>
    <row r="91" spans="1:9">
      <c r="A91" s="608" t="s">
        <v>10</v>
      </c>
      <c r="B91" s="608" t="s">
        <v>11</v>
      </c>
      <c r="C91" s="608" t="s">
        <v>12</v>
      </c>
      <c r="D91" s="608" t="s">
        <v>649</v>
      </c>
      <c r="E91" s="610"/>
      <c r="F91" s="607" t="s">
        <v>650</v>
      </c>
      <c r="G91" s="607"/>
      <c r="H91" s="607"/>
      <c r="I91" s="607"/>
    </row>
    <row r="92" spans="1:9">
      <c r="A92" s="609"/>
      <c r="B92" s="609"/>
      <c r="C92" s="609"/>
      <c r="D92" s="143" t="s">
        <v>651</v>
      </c>
      <c r="E92" s="143" t="s">
        <v>16</v>
      </c>
      <c r="F92" s="453" t="s">
        <v>652</v>
      </c>
      <c r="G92" s="453" t="s">
        <v>653</v>
      </c>
      <c r="H92" s="453" t="s">
        <v>649</v>
      </c>
      <c r="I92" s="453" t="s">
        <v>16</v>
      </c>
    </row>
    <row r="93" spans="1:9">
      <c r="A93" s="4" t="str">
        <f>'Preços de Referência'!$A$43</f>
        <v>P8066</v>
      </c>
      <c r="B93" s="140" t="str">
        <f>VLOOKUP(A93,'Preços de Referência'!$A$3:$C$100,2,FALSE)</f>
        <v>Engenheiro de projetos pleno</v>
      </c>
      <c r="C93" s="4" t="s">
        <v>654</v>
      </c>
      <c r="D93" s="274">
        <v>58.064999999999998</v>
      </c>
      <c r="E93" s="141">
        <v>1</v>
      </c>
      <c r="F93" s="140">
        <f>VLOOKUP(A93,'Preços de Referência'!$A$3:$C$100,3,FALSE)</f>
        <v>22853.93</v>
      </c>
      <c r="G93" s="140">
        <f>ROUND(F93/'Preços de Referência'!$G$83,2)</f>
        <v>125.24</v>
      </c>
      <c r="H93" s="141">
        <v>1</v>
      </c>
      <c r="I93" s="140">
        <f t="shared" ref="I93:I100" si="4">ROUND(D93*E93*G93,2)</f>
        <v>7272.06</v>
      </c>
    </row>
    <row r="94" spans="1:9">
      <c r="A94" s="128" t="str">
        <f>'Preços de Referência'!$A$70</f>
        <v>P8147</v>
      </c>
      <c r="B94" s="140" t="str">
        <f>VLOOKUP(A94,'Preços de Referência'!$A$3:$C$100,2,FALSE)</f>
        <v>Técnico de obras</v>
      </c>
      <c r="C94" s="4" t="s">
        <v>654</v>
      </c>
      <c r="D94" s="275">
        <v>58.064999999999998</v>
      </c>
      <c r="E94" s="127">
        <v>1</v>
      </c>
      <c r="F94" s="126">
        <f>VLOOKUP(A94,'Preços de Referência'!$A$3:$C$100,3,FALSE)</f>
        <v>6747.72</v>
      </c>
      <c r="G94" s="140">
        <f>ROUND(F94/'Preços de Referência'!$G$83,2)</f>
        <v>36.979999999999997</v>
      </c>
      <c r="H94" s="127">
        <v>1</v>
      </c>
      <c r="I94" s="140">
        <f t="shared" si="4"/>
        <v>2147.2399999999998</v>
      </c>
    </row>
    <row r="95" spans="1:9">
      <c r="A95" s="262" t="str">
        <f>'Preços de Referência'!$E$141</f>
        <v>B8951</v>
      </c>
      <c r="B95" s="263" t="str">
        <f>'Preços de Referência'!$F$141</f>
        <v>Imóvel Comercial (2,60% do CMCC - SINAPI)</v>
      </c>
      <c r="C95" s="4" t="s">
        <v>654</v>
      </c>
      <c r="D95" s="274">
        <v>58.064999999999998</v>
      </c>
      <c r="E95" s="9">
        <v>2</v>
      </c>
      <c r="F95" s="263">
        <f>'Preços de Referência'!$I$141*'Preços de Referência'!$J$141</f>
        <v>231.95594135802472</v>
      </c>
      <c r="G95" s="140">
        <f>ROUND(F95/'Preços de Referência'!$G$83,2)</f>
        <v>1.27</v>
      </c>
      <c r="H95" s="461">
        <v>1</v>
      </c>
      <c r="I95" s="140">
        <f t="shared" si="4"/>
        <v>147.49</v>
      </c>
    </row>
    <row r="96" spans="1:9">
      <c r="A96" s="262" t="str">
        <f>'Preços de Referência'!$E$142</f>
        <v>B8952</v>
      </c>
      <c r="B96" s="263" t="str">
        <f>'Preços de Referência'!$F$142</f>
        <v>Imóvel Residencial (1,70% do CMCC - SINAPI)</v>
      </c>
      <c r="C96" s="265" t="s">
        <v>654</v>
      </c>
      <c r="D96" s="276">
        <v>58.064999999999998</v>
      </c>
      <c r="E96" s="9">
        <v>2</v>
      </c>
      <c r="F96" s="263">
        <f>'Preços de Referência'!$J$142*'Preços de Referência'!$I$142</f>
        <v>387.4402</v>
      </c>
      <c r="G96" s="140">
        <f>ROUND(F96/'Preços de Referência'!$G$83,2)</f>
        <v>2.12</v>
      </c>
      <c r="H96" s="461">
        <v>1</v>
      </c>
      <c r="I96" s="140">
        <f t="shared" si="4"/>
        <v>246.2</v>
      </c>
    </row>
    <row r="97" spans="1:9">
      <c r="A97" s="262" t="str">
        <f>'Preços de Referência'!$E$143</f>
        <v>B8953</v>
      </c>
      <c r="B97" s="263" t="str">
        <f>'Preços de Referência'!$F$143</f>
        <v>Mobiliário Escritório</v>
      </c>
      <c r="C97" s="265" t="s">
        <v>654</v>
      </c>
      <c r="D97" s="276">
        <v>58.064999999999998</v>
      </c>
      <c r="E97" s="9">
        <v>2</v>
      </c>
      <c r="F97" s="263">
        <f>'Preços de Referência'!$I$143</f>
        <v>490.4</v>
      </c>
      <c r="G97" s="140">
        <f>ROUND(F97/'Preços de Referência'!$G$83,2)</f>
        <v>2.69</v>
      </c>
      <c r="H97" s="461">
        <v>1</v>
      </c>
      <c r="I97" s="140">
        <f t="shared" si="4"/>
        <v>312.39</v>
      </c>
    </row>
    <row r="98" spans="1:9">
      <c r="A98" s="262" t="str">
        <f>'Preços de Referência'!$E$144</f>
        <v>B8954</v>
      </c>
      <c r="B98" s="263" t="str">
        <f>'Preços de Referência'!$F$144</f>
        <v>Mobiliário Residência</v>
      </c>
      <c r="C98" s="265" t="s">
        <v>654</v>
      </c>
      <c r="D98" s="276">
        <v>58.064999999999998</v>
      </c>
      <c r="E98" s="9">
        <v>2</v>
      </c>
      <c r="F98" s="263">
        <f>'Preços de Referência'!$I$144</f>
        <v>43.98</v>
      </c>
      <c r="G98" s="140">
        <f>ROUND(F98/'Preços de Referência'!$G$83,2)</f>
        <v>0.24</v>
      </c>
      <c r="H98" s="461">
        <v>1</v>
      </c>
      <c r="I98" s="140">
        <f t="shared" si="4"/>
        <v>27.87</v>
      </c>
    </row>
    <row r="99" spans="1:9">
      <c r="A99" s="262" t="str">
        <f>'Preços de Referência'!$E$149</f>
        <v>B8959</v>
      </c>
      <c r="B99" s="263" t="str">
        <f>'Preços de Referência'!$F$149</f>
        <v>Custos Diversos Escritório</v>
      </c>
      <c r="C99" s="265" t="s">
        <v>654</v>
      </c>
      <c r="D99" s="276">
        <v>58.064999999999998</v>
      </c>
      <c r="E99" s="9">
        <v>2</v>
      </c>
      <c r="F99" s="263">
        <f>'Preços de Referência'!$I$149</f>
        <v>135.22</v>
      </c>
      <c r="G99" s="140">
        <f>ROUND(F99/'Preços de Referência'!$G$83,2)</f>
        <v>0.74</v>
      </c>
      <c r="H99" s="461">
        <v>1</v>
      </c>
      <c r="I99" s="140">
        <f t="shared" si="4"/>
        <v>85.94</v>
      </c>
    </row>
    <row r="100" spans="1:9">
      <c r="A100" s="262" t="str">
        <f>'Preços de Referência'!$E$150</f>
        <v>B8960</v>
      </c>
      <c r="B100" s="263" t="str">
        <f>'Preços de Referência'!$F$150</f>
        <v>Custos Diversos Residência</v>
      </c>
      <c r="C100" s="265" t="s">
        <v>654</v>
      </c>
      <c r="D100" s="276">
        <v>58.064999999999998</v>
      </c>
      <c r="E100" s="9">
        <v>2</v>
      </c>
      <c r="F100" s="263">
        <f>'Preços de Referência'!$I$150</f>
        <v>206.13</v>
      </c>
      <c r="G100" s="140">
        <f>ROUND(F100/'Preços de Referência'!$G$83,2)</f>
        <v>1.1299999999999999</v>
      </c>
      <c r="H100" s="461">
        <v>1</v>
      </c>
      <c r="I100" s="140">
        <f t="shared" si="4"/>
        <v>131.22999999999999</v>
      </c>
    </row>
    <row r="101" spans="1:9">
      <c r="A101" s="606" t="s">
        <v>655</v>
      </c>
      <c r="B101" s="606"/>
      <c r="C101" s="606"/>
      <c r="D101" s="606"/>
      <c r="E101" s="606"/>
      <c r="F101" s="606"/>
      <c r="G101" s="606"/>
      <c r="H101" s="146"/>
      <c r="I101" s="147">
        <f>SUM(I93:I100)</f>
        <v>10370.42</v>
      </c>
    </row>
    <row r="102" spans="1:9">
      <c r="A102" s="606" t="s">
        <v>656</v>
      </c>
      <c r="B102" s="606"/>
      <c r="C102" s="611"/>
      <c r="D102" s="611"/>
      <c r="E102" s="611"/>
      <c r="F102" s="149">
        <f>BDI!$D$37</f>
        <v>0.44600000000000001</v>
      </c>
      <c r="G102" s="149"/>
      <c r="H102" s="149"/>
      <c r="I102" s="147">
        <f>ROUND((I101*F102),2)</f>
        <v>4625.21</v>
      </c>
    </row>
    <row r="103" spans="1:9" ht="13.5" thickBot="1">
      <c r="A103" s="612" t="s">
        <v>657</v>
      </c>
      <c r="B103" s="612"/>
      <c r="C103" s="612"/>
      <c r="D103" s="612"/>
      <c r="E103" s="612"/>
      <c r="F103" s="612"/>
      <c r="G103" s="612"/>
      <c r="H103" s="146"/>
      <c r="I103" s="235">
        <f>ROUND((I101+I102),2)</f>
        <v>14995.63</v>
      </c>
    </row>
    <row r="104" spans="1:9">
      <c r="A104" s="153"/>
      <c r="B104" s="154" t="s">
        <v>658</v>
      </c>
      <c r="C104" s="234">
        <f>'[21]PRODUTOS E QUANTITATIVOS'!$C$20</f>
        <v>24</v>
      </c>
      <c r="D104" s="153"/>
      <c r="E104" s="155"/>
      <c r="F104" s="154" t="s">
        <v>659</v>
      </c>
      <c r="G104" s="154"/>
      <c r="H104" s="154"/>
      <c r="I104" s="236">
        <f>C104*I103</f>
        <v>359895.12</v>
      </c>
    </row>
    <row r="106" spans="1:9" s="8" customFormat="1" ht="15.6" customHeight="1">
      <c r="A106" s="181" t="str">
        <f>PRODUTOS!A23</f>
        <v>Produto 2.6</v>
      </c>
      <c r="B106" s="635" t="str">
        <f>PRODUTOS!B23</f>
        <v>Relatório de Plano Básico Ambiental - PBA/IBAMA</v>
      </c>
      <c r="C106" s="636"/>
      <c r="D106" s="636"/>
      <c r="E106" s="636"/>
      <c r="F106" s="637"/>
      <c r="G106" s="637"/>
      <c r="H106" s="638"/>
      <c r="I106" s="482" t="str">
        <f>PRODUTOS!C23</f>
        <v>GERC-6</v>
      </c>
    </row>
    <row r="107" spans="1:9">
      <c r="A107" s="608" t="s">
        <v>10</v>
      </c>
      <c r="B107" s="608" t="s">
        <v>11</v>
      </c>
      <c r="C107" s="608" t="s">
        <v>12</v>
      </c>
      <c r="D107" s="608" t="s">
        <v>649</v>
      </c>
      <c r="E107" s="610"/>
      <c r="F107" s="607" t="s">
        <v>650</v>
      </c>
      <c r="G107" s="607"/>
      <c r="H107" s="607"/>
      <c r="I107" s="607"/>
    </row>
    <row r="108" spans="1:9">
      <c r="A108" s="609"/>
      <c r="B108" s="609"/>
      <c r="C108" s="609"/>
      <c r="D108" s="143" t="s">
        <v>651</v>
      </c>
      <c r="E108" s="143" t="s">
        <v>16</v>
      </c>
      <c r="F108" s="453" t="s">
        <v>652</v>
      </c>
      <c r="G108" s="453" t="s">
        <v>653</v>
      </c>
      <c r="H108" s="453" t="s">
        <v>649</v>
      </c>
      <c r="I108" s="453" t="s">
        <v>16</v>
      </c>
    </row>
    <row r="109" spans="1:9">
      <c r="A109" s="4" t="str">
        <f>'Preços de Referência'!$A$43</f>
        <v>P8066</v>
      </c>
      <c r="B109" s="140" t="str">
        <f>VLOOKUP(A109,'Preços de Referência'!$A$3:$C$100,2,FALSE)</f>
        <v>Engenheiro de projetos pleno</v>
      </c>
      <c r="C109" s="4" t="s">
        <v>654</v>
      </c>
      <c r="D109" s="274">
        <v>24.885000000000002</v>
      </c>
      <c r="E109" s="141">
        <v>1</v>
      </c>
      <c r="F109" s="140">
        <f>VLOOKUP(A109,'Preços de Referência'!$A$3:$C$100,3,FALSE)</f>
        <v>22853.93</v>
      </c>
      <c r="G109" s="140">
        <f>ROUND(F109/'Preços de Referência'!$G$83,2)</f>
        <v>125.24</v>
      </c>
      <c r="H109" s="141">
        <v>1</v>
      </c>
      <c r="I109" s="140">
        <f t="shared" ref="I109:I117" si="5">ROUND(D109*E109*G109,2)</f>
        <v>3116.6</v>
      </c>
    </row>
    <row r="110" spans="1:9">
      <c r="A110" s="4" t="str">
        <f>'Preços de Referência'!$A$4</f>
        <v>P8001</v>
      </c>
      <c r="B110" s="140" t="str">
        <f>VLOOKUP(A110,'Preços de Referência'!$A$3:$C$100,2,FALSE)</f>
        <v>Advogado júnior</v>
      </c>
      <c r="C110" s="4" t="s">
        <v>654</v>
      </c>
      <c r="D110" s="275">
        <v>24.885000000000002</v>
      </c>
      <c r="E110" s="127">
        <v>1</v>
      </c>
      <c r="F110" s="126">
        <f>VLOOKUP(A110,'Preços de Referência'!$A$3:$C$100,3,FALSE)</f>
        <v>8817.85</v>
      </c>
      <c r="G110" s="140">
        <f>ROUND(F110/'Preços de Referência'!$G$83,2)</f>
        <v>48.32</v>
      </c>
      <c r="H110" s="127">
        <v>1</v>
      </c>
      <c r="I110" s="140">
        <f t="shared" si="5"/>
        <v>1202.44</v>
      </c>
    </row>
    <row r="111" spans="1:9">
      <c r="A111" s="4" t="str">
        <f>'Preços de Referência'!$A$14</f>
        <v>P8020</v>
      </c>
      <c r="B111" s="140" t="str">
        <f>VLOOKUP(A111,'Preços de Referência'!$A$3:$C$100,2,FALSE)</f>
        <v>Assistente social pleno</v>
      </c>
      <c r="C111" s="4" t="s">
        <v>654</v>
      </c>
      <c r="D111" s="275">
        <v>24.885000000000002</v>
      </c>
      <c r="E111" s="127">
        <v>1</v>
      </c>
      <c r="F111" s="126">
        <f>VLOOKUP(A111,'Preços de Referência'!$A$3:$C$100,3,FALSE)</f>
        <v>8747.3799999999992</v>
      </c>
      <c r="G111" s="140">
        <f>ROUND(F111/'Preços de Referência'!$G$83,2)</f>
        <v>47.93</v>
      </c>
      <c r="H111" s="127">
        <v>1</v>
      </c>
      <c r="I111" s="140">
        <f t="shared" si="5"/>
        <v>1192.74</v>
      </c>
    </row>
    <row r="112" spans="1:9">
      <c r="A112" s="262" t="str">
        <f>'Preços de Referência'!$E$141</f>
        <v>B8951</v>
      </c>
      <c r="B112" s="263" t="str">
        <f>'Preços de Referência'!$F$141</f>
        <v>Imóvel Comercial (2,60% do CMCC - SINAPI)</v>
      </c>
      <c r="C112" s="4" t="s">
        <v>654</v>
      </c>
      <c r="D112" s="274">
        <v>24.885000000000002</v>
      </c>
      <c r="E112" s="9">
        <v>3</v>
      </c>
      <c r="F112" s="263">
        <f>'Preços de Referência'!$I$141*'Preços de Referência'!$J$141</f>
        <v>231.95594135802472</v>
      </c>
      <c r="G112" s="140">
        <f>ROUND(F112/'Preços de Referência'!$G$83,2)</f>
        <v>1.27</v>
      </c>
      <c r="H112" s="461">
        <v>1</v>
      </c>
      <c r="I112" s="140">
        <f t="shared" si="5"/>
        <v>94.81</v>
      </c>
    </row>
    <row r="113" spans="1:9">
      <c r="A113" s="262" t="str">
        <f>'Preços de Referência'!$E$142</f>
        <v>B8952</v>
      </c>
      <c r="B113" s="263" t="str">
        <f>'Preços de Referência'!$F$142</f>
        <v>Imóvel Residencial (1,70% do CMCC - SINAPI)</v>
      </c>
      <c r="C113" s="265" t="s">
        <v>654</v>
      </c>
      <c r="D113" s="274">
        <v>24.885000000000002</v>
      </c>
      <c r="E113" s="9">
        <v>3</v>
      </c>
      <c r="F113" s="263">
        <f>'Preços de Referência'!$J$142*'Preços de Referência'!$I$142</f>
        <v>387.4402</v>
      </c>
      <c r="G113" s="140">
        <f>ROUND(F113/'Preços de Referência'!$G$83,2)</f>
        <v>2.12</v>
      </c>
      <c r="H113" s="461">
        <v>1</v>
      </c>
      <c r="I113" s="140">
        <f t="shared" si="5"/>
        <v>158.27000000000001</v>
      </c>
    </row>
    <row r="114" spans="1:9">
      <c r="A114" s="262" t="str">
        <f>'Preços de Referência'!$E$143</f>
        <v>B8953</v>
      </c>
      <c r="B114" s="263" t="str">
        <f>'Preços de Referência'!$F$143</f>
        <v>Mobiliário Escritório</v>
      </c>
      <c r="C114" s="265" t="s">
        <v>654</v>
      </c>
      <c r="D114" s="274">
        <v>24.885000000000002</v>
      </c>
      <c r="E114" s="9">
        <v>3</v>
      </c>
      <c r="F114" s="263">
        <f>'Preços de Referência'!$I$143</f>
        <v>490.4</v>
      </c>
      <c r="G114" s="140">
        <f>ROUND(F114/'Preços de Referência'!$G$83,2)</f>
        <v>2.69</v>
      </c>
      <c r="H114" s="461">
        <v>1</v>
      </c>
      <c r="I114" s="140">
        <f t="shared" si="5"/>
        <v>200.82</v>
      </c>
    </row>
    <row r="115" spans="1:9">
      <c r="A115" s="262" t="str">
        <f>'Preços de Referência'!$E$144</f>
        <v>B8954</v>
      </c>
      <c r="B115" s="263" t="str">
        <f>'Preços de Referência'!$F$144</f>
        <v>Mobiliário Residência</v>
      </c>
      <c r="C115" s="265" t="s">
        <v>654</v>
      </c>
      <c r="D115" s="274">
        <v>24.885000000000002</v>
      </c>
      <c r="E115" s="9">
        <v>3</v>
      </c>
      <c r="F115" s="263">
        <f>'Preços de Referência'!$I$144</f>
        <v>43.98</v>
      </c>
      <c r="G115" s="140">
        <f>ROUND(F115/'Preços de Referência'!$G$83,2)</f>
        <v>0.24</v>
      </c>
      <c r="H115" s="461">
        <v>1</v>
      </c>
      <c r="I115" s="140">
        <f t="shared" si="5"/>
        <v>17.920000000000002</v>
      </c>
    </row>
    <row r="116" spans="1:9">
      <c r="A116" s="262" t="str">
        <f>'Preços de Referência'!$E$149</f>
        <v>B8959</v>
      </c>
      <c r="B116" s="263" t="str">
        <f>'Preços de Referência'!$F$149</f>
        <v>Custos Diversos Escritório</v>
      </c>
      <c r="C116" s="265" t="s">
        <v>654</v>
      </c>
      <c r="D116" s="274">
        <v>24.885000000000002</v>
      </c>
      <c r="E116" s="9">
        <v>3</v>
      </c>
      <c r="F116" s="263">
        <f>'Preços de Referência'!$I$149</f>
        <v>135.22</v>
      </c>
      <c r="G116" s="140">
        <f>ROUND(F116/'Preços de Referência'!$G$83,2)</f>
        <v>0.74</v>
      </c>
      <c r="H116" s="461">
        <v>1</v>
      </c>
      <c r="I116" s="140">
        <f t="shared" si="5"/>
        <v>55.24</v>
      </c>
    </row>
    <row r="117" spans="1:9">
      <c r="A117" s="262" t="str">
        <f>'Preços de Referência'!$E$150</f>
        <v>B8960</v>
      </c>
      <c r="B117" s="263" t="str">
        <f>'Preços de Referência'!$F$150</f>
        <v>Custos Diversos Residência</v>
      </c>
      <c r="C117" s="265" t="s">
        <v>654</v>
      </c>
      <c r="D117" s="274">
        <v>24.885000000000002</v>
      </c>
      <c r="E117" s="9">
        <v>3</v>
      </c>
      <c r="F117" s="263">
        <f>'Preços de Referência'!$I$150</f>
        <v>206.13</v>
      </c>
      <c r="G117" s="140">
        <f>ROUND(F117/'Preços de Referência'!$G$83,2)</f>
        <v>1.1299999999999999</v>
      </c>
      <c r="H117" s="461">
        <v>1</v>
      </c>
      <c r="I117" s="140">
        <f t="shared" si="5"/>
        <v>84.36</v>
      </c>
    </row>
    <row r="118" spans="1:9">
      <c r="A118" s="606" t="s">
        <v>655</v>
      </c>
      <c r="B118" s="606"/>
      <c r="C118" s="606"/>
      <c r="D118" s="606"/>
      <c r="E118" s="606"/>
      <c r="F118" s="606"/>
      <c r="G118" s="606"/>
      <c r="H118" s="146"/>
      <c r="I118" s="147">
        <f>SUM(I109:I117)</f>
        <v>6123.2</v>
      </c>
    </row>
    <row r="119" spans="1:9">
      <c r="A119" s="606" t="s">
        <v>656</v>
      </c>
      <c r="B119" s="606"/>
      <c r="C119" s="611"/>
      <c r="D119" s="611"/>
      <c r="E119" s="611"/>
      <c r="F119" s="149">
        <f>BDI!$D$37</f>
        <v>0.44600000000000001</v>
      </c>
      <c r="G119" s="149"/>
      <c r="H119" s="149"/>
      <c r="I119" s="147">
        <f>ROUND((I118*F119),2)</f>
        <v>2730.95</v>
      </c>
    </row>
    <row r="120" spans="1:9">
      <c r="A120" s="612" t="s">
        <v>657</v>
      </c>
      <c r="B120" s="612"/>
      <c r="C120" s="612"/>
      <c r="D120" s="612"/>
      <c r="E120" s="612"/>
      <c r="F120" s="612"/>
      <c r="G120" s="612"/>
      <c r="H120" s="146"/>
      <c r="I120" s="235">
        <f>ROUND((I118+I119),2)</f>
        <v>8854.15</v>
      </c>
    </row>
    <row r="121" spans="1:9">
      <c r="A121" s="153"/>
      <c r="B121" s="154" t="s">
        <v>658</v>
      </c>
      <c r="C121" s="234">
        <f>'[21]PRODUTOS E QUANTITATIVOS'!$C$21</f>
        <v>21</v>
      </c>
      <c r="D121" s="153"/>
      <c r="E121" s="155"/>
      <c r="F121" s="154" t="s">
        <v>659</v>
      </c>
      <c r="G121" s="154"/>
      <c r="H121" s="154"/>
      <c r="I121" s="236">
        <f>C121*I120</f>
        <v>185937.15</v>
      </c>
    </row>
    <row r="123" spans="1:9" s="8" customFormat="1" ht="15.6" customHeight="1">
      <c r="A123" s="181" t="str">
        <f>PRODUTOS!A24</f>
        <v>Produto 2.7</v>
      </c>
      <c r="B123" s="635" t="str">
        <f>PRODUTOS!B24</f>
        <v>Relatório final da gestão fundiária - RFGF</v>
      </c>
      <c r="C123" s="636"/>
      <c r="D123" s="636"/>
      <c r="E123" s="636"/>
      <c r="F123" s="637"/>
      <c r="G123" s="637"/>
      <c r="H123" s="638"/>
      <c r="I123" s="482" t="str">
        <f>PRODUTOS!C24</f>
        <v>GERC-7</v>
      </c>
    </row>
    <row r="124" spans="1:9">
      <c r="A124" s="608" t="s">
        <v>10</v>
      </c>
      <c r="B124" s="608" t="s">
        <v>11</v>
      </c>
      <c r="C124" s="608" t="s">
        <v>12</v>
      </c>
      <c r="D124" s="608" t="s">
        <v>649</v>
      </c>
      <c r="E124" s="610"/>
      <c r="F124" s="607" t="s">
        <v>650</v>
      </c>
      <c r="G124" s="607"/>
      <c r="H124" s="607"/>
      <c r="I124" s="607"/>
    </row>
    <row r="125" spans="1:9">
      <c r="A125" s="609"/>
      <c r="B125" s="609"/>
      <c r="C125" s="609"/>
      <c r="D125" s="143" t="s">
        <v>651</v>
      </c>
      <c r="E125" s="143" t="s">
        <v>16</v>
      </c>
      <c r="F125" s="453" t="s">
        <v>652</v>
      </c>
      <c r="G125" s="453" t="s">
        <v>653</v>
      </c>
      <c r="H125" s="453" t="s">
        <v>649</v>
      </c>
      <c r="I125" s="453" t="s">
        <v>16</v>
      </c>
    </row>
    <row r="126" spans="1:9">
      <c r="A126" s="4" t="str">
        <f>'Preços de Referência'!$A$43</f>
        <v>P8066</v>
      </c>
      <c r="B126" s="140" t="str">
        <f>VLOOKUP(A126,'Preços de Referência'!$A$3:$C$100,2,FALSE)</f>
        <v>Engenheiro de projetos pleno</v>
      </c>
      <c r="C126" s="4" t="s">
        <v>654</v>
      </c>
      <c r="D126" s="199">
        <v>124.425</v>
      </c>
      <c r="E126" s="141">
        <v>1</v>
      </c>
      <c r="F126" s="140">
        <f>VLOOKUP(A126,'Preços de Referência'!$A$3:$C$100,3,FALSE)</f>
        <v>22853.93</v>
      </c>
      <c r="G126" s="140">
        <f>ROUND(F126/'Preços de Referência'!$G$83,2)</f>
        <v>125.24</v>
      </c>
      <c r="H126" s="141">
        <v>1</v>
      </c>
      <c r="I126" s="140">
        <f>ROUND(D126*E126*G126,2)</f>
        <v>15582.99</v>
      </c>
    </row>
    <row r="127" spans="1:9">
      <c r="A127" s="4" t="str">
        <f>'Preços de Referência'!$A$5</f>
        <v>P8002</v>
      </c>
      <c r="B127" s="140" t="str">
        <f>VLOOKUP(A127,'Preços de Referência'!$A$3:$C$100,2,FALSE)</f>
        <v>Advogado pleno</v>
      </c>
      <c r="C127" s="4" t="s">
        <v>654</v>
      </c>
      <c r="D127" s="199">
        <v>124.425</v>
      </c>
      <c r="E127" s="141">
        <v>1</v>
      </c>
      <c r="F127" s="140">
        <f>VLOOKUP(A127,'Preços de Referência'!$A$3:$C$100,3,FALSE)</f>
        <v>11412.73</v>
      </c>
      <c r="G127" s="140">
        <f>ROUND(F127/'Preços de Referência'!$G$83,2)</f>
        <v>62.54</v>
      </c>
      <c r="H127" s="141">
        <v>1</v>
      </c>
      <c r="I127" s="140">
        <f>ROUND(D127*E127*G127,2)</f>
        <v>7781.54</v>
      </c>
    </row>
    <row r="128" spans="1:9">
      <c r="A128" s="262" t="str">
        <f>'Preços de Referência'!$E$141</f>
        <v>B8951</v>
      </c>
      <c r="B128" s="263" t="str">
        <f>'Preços de Referência'!$F$141</f>
        <v>Imóvel Comercial (2,60% do CMCC - SINAPI)</v>
      </c>
      <c r="C128" s="4" t="s">
        <v>654</v>
      </c>
      <c r="D128" s="470">
        <v>124.425</v>
      </c>
      <c r="E128" s="9">
        <v>2</v>
      </c>
      <c r="F128" s="263">
        <f>'Preços de Referência'!$I$141*'Preços de Referência'!$J$141</f>
        <v>231.95594135802472</v>
      </c>
      <c r="G128" s="140">
        <f>ROUND(F128/'Preços de Referência'!$G$83,2)</f>
        <v>1.27</v>
      </c>
      <c r="H128" s="462">
        <v>1</v>
      </c>
      <c r="I128" s="140">
        <f>ROUND(D128*E128*G128,2)</f>
        <v>316.04000000000002</v>
      </c>
    </row>
    <row r="129" spans="1:15">
      <c r="A129" s="262" t="str">
        <f>'Preços de Referência'!$E$143</f>
        <v>B8953</v>
      </c>
      <c r="B129" s="263" t="str">
        <f>'Preços de Referência'!$F$143</f>
        <v>Mobiliário Escritório</v>
      </c>
      <c r="C129" s="4" t="s">
        <v>654</v>
      </c>
      <c r="D129" s="470">
        <v>124.425</v>
      </c>
      <c r="E129" s="9">
        <v>2</v>
      </c>
      <c r="F129" s="263">
        <f>'Preços de Referência'!$I$143</f>
        <v>490.4</v>
      </c>
      <c r="G129" s="140">
        <f>ROUND(F129/'Preços de Referência'!$G$83,2)</f>
        <v>2.69</v>
      </c>
      <c r="H129" s="462">
        <v>1</v>
      </c>
      <c r="I129" s="140">
        <f>ROUND(D129*E129*G129,2)</f>
        <v>669.41</v>
      </c>
    </row>
    <row r="130" spans="1:15">
      <c r="A130" s="262" t="str">
        <f>'Preços de Referência'!$E$149</f>
        <v>B8959</v>
      </c>
      <c r="B130" s="263" t="str">
        <f>'Preços de Referência'!$F$149</f>
        <v>Custos Diversos Escritório</v>
      </c>
      <c r="C130" s="4" t="s">
        <v>654</v>
      </c>
      <c r="D130" s="470">
        <v>124.425</v>
      </c>
      <c r="E130" s="9">
        <v>2</v>
      </c>
      <c r="F130" s="263">
        <f>'Preços de Referência'!$I$149</f>
        <v>135.22</v>
      </c>
      <c r="G130" s="140">
        <f>ROUND(F130/'Preços de Referência'!$G$83,2)</f>
        <v>0.74</v>
      </c>
      <c r="H130" s="462">
        <v>1</v>
      </c>
      <c r="I130" s="140">
        <f>ROUND(D130*E130*G130,2)</f>
        <v>184.15</v>
      </c>
    </row>
    <row r="131" spans="1:15">
      <c r="A131" s="606" t="s">
        <v>655</v>
      </c>
      <c r="B131" s="606"/>
      <c r="C131" s="606"/>
      <c r="D131" s="606"/>
      <c r="E131" s="606"/>
      <c r="F131" s="606"/>
      <c r="G131" s="606"/>
      <c r="H131" s="146"/>
      <c r="I131" s="147">
        <f>SUM(I126:I130)</f>
        <v>24534.13</v>
      </c>
    </row>
    <row r="132" spans="1:15">
      <c r="A132" s="606" t="s">
        <v>656</v>
      </c>
      <c r="B132" s="606"/>
      <c r="C132" s="611"/>
      <c r="D132" s="611"/>
      <c r="E132" s="611"/>
      <c r="F132" s="149">
        <f>BDI!$D$37</f>
        <v>0.44600000000000001</v>
      </c>
      <c r="G132" s="149"/>
      <c r="H132" s="149"/>
      <c r="I132" s="147">
        <f>ROUND((I131*F132),2)</f>
        <v>10942.22</v>
      </c>
    </row>
    <row r="133" spans="1:15" ht="13.5" thickBot="1">
      <c r="A133" s="612" t="s">
        <v>657</v>
      </c>
      <c r="B133" s="612"/>
      <c r="C133" s="612"/>
      <c r="D133" s="612"/>
      <c r="E133" s="612"/>
      <c r="F133" s="612"/>
      <c r="G133" s="612"/>
      <c r="H133" s="146"/>
      <c r="I133" s="235">
        <f>ROUND((I131+I132),2)</f>
        <v>35476.35</v>
      </c>
    </row>
    <row r="134" spans="1:15" ht="13.5" thickBot="1">
      <c r="A134" s="153"/>
      <c r="B134" s="154" t="s">
        <v>658</v>
      </c>
      <c r="C134" s="234">
        <f>'[21]PRODUTOS E QUANTITATIVOS'!$C$11</f>
        <v>4</v>
      </c>
      <c r="D134" s="153"/>
      <c r="E134" s="155"/>
      <c r="F134" s="154" t="s">
        <v>659</v>
      </c>
      <c r="G134" s="154"/>
      <c r="H134" s="154"/>
      <c r="I134" s="236">
        <f>C134*I133</f>
        <v>141905.4</v>
      </c>
    </row>
    <row r="136" spans="1:15" ht="14.45" customHeight="1">
      <c r="K136" s="609" t="s">
        <v>666</v>
      </c>
      <c r="L136" s="609"/>
      <c r="M136" s="609"/>
      <c r="N136" s="609"/>
      <c r="O136" s="609"/>
    </row>
    <row r="137" spans="1:15">
      <c r="K137" s="143" t="s">
        <v>6</v>
      </c>
      <c r="L137" s="143" t="str">
        <f>A2</f>
        <v>Grupo 2</v>
      </c>
      <c r="M137" s="143" t="s">
        <v>662</v>
      </c>
      <c r="N137" s="143" t="s">
        <v>663</v>
      </c>
      <c r="O137" s="143" t="s">
        <v>664</v>
      </c>
    </row>
    <row r="138" spans="1:15">
      <c r="K138" s="3" t="str">
        <f>$I$4</f>
        <v>GERC-1</v>
      </c>
      <c r="L138" s="3" t="str">
        <f>$A$4</f>
        <v>Produto 2.1</v>
      </c>
      <c r="M138" s="126">
        <f>$I$25</f>
        <v>87540.68</v>
      </c>
      <c r="N138" s="156">
        <f>$C$26</f>
        <v>30</v>
      </c>
      <c r="O138" s="126">
        <f>N138*$M$138</f>
        <v>2626220.4</v>
      </c>
    </row>
    <row r="139" spans="1:15">
      <c r="K139" s="3" t="str">
        <f>$I$28</f>
        <v>GERC-2</v>
      </c>
      <c r="L139" s="3" t="str">
        <f>$A$28</f>
        <v>Produto 2.2</v>
      </c>
      <c r="M139" s="126">
        <f>$I$49</f>
        <v>69320.75</v>
      </c>
      <c r="N139" s="156">
        <f>$C$50</f>
        <v>66</v>
      </c>
      <c r="O139" s="126">
        <f>N139*$M$139</f>
        <v>4575169.5</v>
      </c>
    </row>
    <row r="140" spans="1:15">
      <c r="K140" s="3" t="str">
        <f>$I$52</f>
        <v>GERC-3</v>
      </c>
      <c r="L140" s="3" t="str">
        <f>$A$52</f>
        <v>Produto 2.3</v>
      </c>
      <c r="M140" s="126">
        <f>$I$68</f>
        <v>30297.18</v>
      </c>
      <c r="N140" s="156">
        <f>$C$69</f>
        <v>48</v>
      </c>
      <c r="O140" s="126">
        <f>N140*$M$140</f>
        <v>1454264.6400000001</v>
      </c>
    </row>
    <row r="141" spans="1:15">
      <c r="K141" s="3" t="str">
        <f>$I$71</f>
        <v>GERC-4</v>
      </c>
      <c r="L141" s="3" t="str">
        <f>$A$71</f>
        <v>Produto 2.4</v>
      </c>
      <c r="M141" s="126">
        <f>$I$87</f>
        <v>19474.68</v>
      </c>
      <c r="N141" s="156">
        <f>$C$88</f>
        <v>76</v>
      </c>
      <c r="O141" s="126">
        <f>N141*$M$141</f>
        <v>1480075.68</v>
      </c>
    </row>
    <row r="142" spans="1:15">
      <c r="K142" s="3" t="str">
        <f>$I$90</f>
        <v>GERC-5</v>
      </c>
      <c r="L142" s="3" t="str">
        <f>$A$90</f>
        <v>Produto 2.5</v>
      </c>
      <c r="M142" s="126">
        <f>$I$103</f>
        <v>14995.63</v>
      </c>
      <c r="N142" s="156">
        <f>$C$104</f>
        <v>24</v>
      </c>
      <c r="O142" s="126">
        <f>N142*$M$142</f>
        <v>359895.12</v>
      </c>
    </row>
    <row r="143" spans="1:15">
      <c r="K143" s="3" t="str">
        <f>$I$106</f>
        <v>GERC-6</v>
      </c>
      <c r="L143" s="3" t="str">
        <f>$A$106</f>
        <v>Produto 2.6</v>
      </c>
      <c r="M143" s="126">
        <f>$I$120</f>
        <v>8854.15</v>
      </c>
      <c r="N143" s="156">
        <f>$C$121</f>
        <v>21</v>
      </c>
      <c r="O143" s="126">
        <f>N143*$M$143</f>
        <v>185937.15</v>
      </c>
    </row>
    <row r="144" spans="1:15">
      <c r="K144" s="3" t="str">
        <f>$I$123</f>
        <v>GERC-7</v>
      </c>
      <c r="L144" s="3" t="str">
        <f>$A$123</f>
        <v>Produto 2.7</v>
      </c>
      <c r="M144" s="126">
        <f>$I$133</f>
        <v>35476.35</v>
      </c>
      <c r="N144" s="156">
        <f>$C$134</f>
        <v>4</v>
      </c>
      <c r="O144" s="237">
        <f>N144*$M$144</f>
        <v>141905.4</v>
      </c>
    </row>
    <row r="145" spans="11:15" ht="15.75">
      <c r="K145" s="633" t="s">
        <v>665</v>
      </c>
      <c r="L145" s="633"/>
      <c r="M145" s="634"/>
      <c r="N145" s="341">
        <f>SUM(N138:$N$144)</f>
        <v>269</v>
      </c>
      <c r="O145" s="259">
        <f>SUM(O138:$O$144)</f>
        <v>10823467.890000001</v>
      </c>
    </row>
  </sheetData>
  <mergeCells count="67">
    <mergeCell ref="B28:H28"/>
    <mergeCell ref="B71:H71"/>
    <mergeCell ref="B90:H90"/>
    <mergeCell ref="B106:H106"/>
    <mergeCell ref="A49:G49"/>
    <mergeCell ref="A66:G66"/>
    <mergeCell ref="A67:E67"/>
    <mergeCell ref="A68:G68"/>
    <mergeCell ref="A85:G85"/>
    <mergeCell ref="A86:E86"/>
    <mergeCell ref="A87:G87"/>
    <mergeCell ref="A101:G101"/>
    <mergeCell ref="A102:E102"/>
    <mergeCell ref="A103:G103"/>
    <mergeCell ref="A53:A54"/>
    <mergeCell ref="B53:B54"/>
    <mergeCell ref="C53:C54"/>
    <mergeCell ref="D53:E53"/>
    <mergeCell ref="F53:I53"/>
    <mergeCell ref="A29:A30"/>
    <mergeCell ref="B29:B30"/>
    <mergeCell ref="C29:C30"/>
    <mergeCell ref="D29:E29"/>
    <mergeCell ref="F29:I29"/>
    <mergeCell ref="B52:H52"/>
    <mergeCell ref="A1:I1"/>
    <mergeCell ref="B2:H2"/>
    <mergeCell ref="B4:H4"/>
    <mergeCell ref="A5:A6"/>
    <mergeCell ref="B5:B6"/>
    <mergeCell ref="C5:C6"/>
    <mergeCell ref="D5:E5"/>
    <mergeCell ref="F5:I5"/>
    <mergeCell ref="C91:C92"/>
    <mergeCell ref="D91:E91"/>
    <mergeCell ref="F91:I91"/>
    <mergeCell ref="A72:A73"/>
    <mergeCell ref="B72:B73"/>
    <mergeCell ref="C72:C73"/>
    <mergeCell ref="D72:E72"/>
    <mergeCell ref="F72:I72"/>
    <mergeCell ref="K136:O136"/>
    <mergeCell ref="K145:M145"/>
    <mergeCell ref="B123:H123"/>
    <mergeCell ref="A124:A125"/>
    <mergeCell ref="B124:B125"/>
    <mergeCell ref="C124:C125"/>
    <mergeCell ref="D124:E124"/>
    <mergeCell ref="F124:I124"/>
    <mergeCell ref="A132:E132"/>
    <mergeCell ref="A133:G133"/>
    <mergeCell ref="A118:G118"/>
    <mergeCell ref="A119:E119"/>
    <mergeCell ref="A120:G120"/>
    <mergeCell ref="A131:G131"/>
    <mergeCell ref="A23:G23"/>
    <mergeCell ref="A24:E24"/>
    <mergeCell ref="A25:G25"/>
    <mergeCell ref="A47:G47"/>
    <mergeCell ref="A48:E48"/>
    <mergeCell ref="A107:A108"/>
    <mergeCell ref="B107:B108"/>
    <mergeCell ref="C107:C108"/>
    <mergeCell ref="D107:E107"/>
    <mergeCell ref="F107:I107"/>
    <mergeCell ref="A91:A92"/>
    <mergeCell ref="B91:B92"/>
  </mergeCells>
  <phoneticPr fontId="3" type="noConversion"/>
  <printOptions horizontalCentered="1" verticalCentered="1"/>
  <pageMargins left="0.25" right="0.25" top="0.75" bottom="0.75" header="0.3" footer="0.3"/>
  <pageSetup paperSize="9" scale="2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5C41-E1C6-48A8-94E2-9E37F66FFAE3}">
  <sheetPr>
    <tabColor rgb="FFFFC000"/>
    <pageSetUpPr fitToPage="1"/>
  </sheetPr>
  <dimension ref="A1:O121"/>
  <sheetViews>
    <sheetView view="pageBreakPreview" zoomScale="110" zoomScaleNormal="50" zoomScaleSheetLayoutView="110" workbookViewId="0">
      <selection activeCell="K11" sqref="K11"/>
    </sheetView>
  </sheetViews>
  <sheetFormatPr defaultColWidth="9.28515625" defaultRowHeight="12.75"/>
  <cols>
    <col min="1" max="1" width="12.5703125" style="2" customWidth="1"/>
    <col min="2" max="2" width="39.140625" style="2" customWidth="1"/>
    <col min="3" max="3" width="9.28515625" style="2" customWidth="1"/>
    <col min="4" max="4" width="11.85546875" style="2" customWidth="1"/>
    <col min="5" max="5" width="8.5703125" style="2" customWidth="1"/>
    <col min="6" max="6" width="14.85546875" style="2" customWidth="1"/>
    <col min="7" max="7" width="16.28515625" style="2" customWidth="1"/>
    <col min="8" max="8" width="12.42578125" style="2" hidden="1" customWidth="1"/>
    <col min="9" max="9" width="17.42578125" style="2" customWidth="1"/>
    <col min="10" max="10" width="9.28515625" style="2"/>
    <col min="11" max="11" width="9.85546875" style="2" customWidth="1"/>
    <col min="12" max="12" width="12.140625" style="2" bestFit="1" customWidth="1"/>
    <col min="13" max="13" width="13.5703125" style="2" bestFit="1" customWidth="1"/>
    <col min="14" max="14" width="10" style="2" bestFit="1" customWidth="1"/>
    <col min="15" max="15" width="18.42578125" style="2" bestFit="1" customWidth="1"/>
    <col min="16" max="17" width="8.85546875" style="2" customWidth="1"/>
    <col min="18" max="16384" width="9.28515625" style="2"/>
  </cols>
  <sheetData>
    <row r="1" spans="1:9" s="8" customFormat="1" ht="21">
      <c r="A1" s="630" t="s">
        <v>648</v>
      </c>
      <c r="B1" s="631"/>
      <c r="C1" s="631"/>
      <c r="D1" s="631"/>
      <c r="E1" s="631"/>
      <c r="F1" s="631"/>
      <c r="G1" s="631"/>
      <c r="H1" s="631"/>
      <c r="I1" s="631"/>
    </row>
    <row r="2" spans="1:9" s="8" customFormat="1" ht="15.75">
      <c r="A2" s="162" t="str">
        <f>PRODUTOS!A26</f>
        <v>Grupo 3</v>
      </c>
      <c r="B2" s="645" t="str">
        <f>PRODUTOS!B26</f>
        <v>Diagnóstico Fundiário</v>
      </c>
      <c r="C2" s="646"/>
      <c r="D2" s="646"/>
      <c r="E2" s="646"/>
      <c r="F2" s="646"/>
      <c r="G2" s="646"/>
      <c r="H2" s="649"/>
      <c r="I2" s="184" t="str">
        <f>PRODUTOS!C26</f>
        <v>DIAG</v>
      </c>
    </row>
    <row r="3" spans="1:9">
      <c r="A3" s="208"/>
      <c r="B3" s="142"/>
      <c r="C3" s="6"/>
      <c r="D3" s="6"/>
      <c r="E3" s="6"/>
      <c r="F3" s="139"/>
      <c r="G3" s="142"/>
    </row>
    <row r="4" spans="1:9" s="8" customFormat="1" ht="15.75">
      <c r="A4" s="162" t="str">
        <f>PRODUTOS!A27</f>
        <v>Produto 3.1</v>
      </c>
      <c r="B4" s="645" t="str">
        <f>PRODUTOS!B27</f>
        <v>Levantamento aerofotogramétrico</v>
      </c>
      <c r="C4" s="646"/>
      <c r="D4" s="646"/>
      <c r="E4" s="646"/>
      <c r="F4" s="647"/>
      <c r="G4" s="647"/>
      <c r="H4" s="647"/>
      <c r="I4" s="483" t="str">
        <f>PRODUTOS!C27</f>
        <v>DIAG-1</v>
      </c>
    </row>
    <row r="5" spans="1:9">
      <c r="A5" s="608" t="s">
        <v>10</v>
      </c>
      <c r="B5" s="608" t="s">
        <v>11</v>
      </c>
      <c r="C5" s="608" t="s">
        <v>12</v>
      </c>
      <c r="D5" s="608" t="s">
        <v>649</v>
      </c>
      <c r="E5" s="610"/>
      <c r="F5" s="607" t="s">
        <v>650</v>
      </c>
      <c r="G5" s="607"/>
      <c r="H5" s="607"/>
      <c r="I5" s="607"/>
    </row>
    <row r="6" spans="1:9">
      <c r="A6" s="609"/>
      <c r="B6" s="609"/>
      <c r="C6" s="609"/>
      <c r="D6" s="143" t="s">
        <v>651</v>
      </c>
      <c r="E6" s="143" t="s">
        <v>16</v>
      </c>
      <c r="F6" s="453" t="s">
        <v>652</v>
      </c>
      <c r="G6" s="453" t="s">
        <v>653</v>
      </c>
      <c r="H6" s="453" t="s">
        <v>649</v>
      </c>
      <c r="I6" s="453" t="s">
        <v>16</v>
      </c>
    </row>
    <row r="7" spans="1:9">
      <c r="A7" s="3" t="str">
        <f>'Preços de Referência'!$A$85</f>
        <v>P8184</v>
      </c>
      <c r="B7" s="126" t="str">
        <f>VLOOKUP(A7,'Preços de Referência'!A3:C100,2,FALSE)</f>
        <v>Geógrafo pleno</v>
      </c>
      <c r="C7" s="3" t="s">
        <v>654</v>
      </c>
      <c r="D7" s="275">
        <v>416.64</v>
      </c>
      <c r="E7" s="127">
        <v>1</v>
      </c>
      <c r="F7" s="126">
        <f>VLOOKUP(A7,'Preços de Referência'!$A$3:$C$100,3,FALSE)</f>
        <v>10048.26</v>
      </c>
      <c r="G7" s="126">
        <f>ROUND(F7/'Preços de Referência'!$G$83,2)</f>
        <v>55.06</v>
      </c>
      <c r="H7" s="127">
        <v>1</v>
      </c>
      <c r="I7" s="126">
        <f>ROUND(D7*E7*G7,2)</f>
        <v>22940.2</v>
      </c>
    </row>
    <row r="8" spans="1:9">
      <c r="A8" s="203" t="str">
        <f>'Preços de Referência'!$A$72</f>
        <v>P8155</v>
      </c>
      <c r="B8" s="126" t="str">
        <f>VLOOKUP(A8,'Preços de Referência'!A4:C101,2,FALSE)</f>
        <v>Técnico em geoprocessamento</v>
      </c>
      <c r="C8" s="3" t="s">
        <v>654</v>
      </c>
      <c r="D8" s="275">
        <v>776.0942</v>
      </c>
      <c r="E8" s="127">
        <v>1</v>
      </c>
      <c r="F8" s="126">
        <f>VLOOKUP(A8,'Preços de Referência'!$A$3:$C$100,3,FALSE)</f>
        <v>6038.2</v>
      </c>
      <c r="G8" s="126">
        <f>ROUND(F8/'Preços de Referência'!$G$83,2)</f>
        <v>33.090000000000003</v>
      </c>
      <c r="H8" s="127">
        <v>1</v>
      </c>
      <c r="I8" s="126">
        <f t="shared" ref="I8:I14" si="0">ROUND(D8*E8*G8,2)</f>
        <v>25680.959999999999</v>
      </c>
    </row>
    <row r="9" spans="1:9">
      <c r="A9" s="203" t="str">
        <f>'Preços de Referência'!$A$60</f>
        <v>P8113</v>
      </c>
      <c r="B9" s="126" t="str">
        <f>VLOOKUP(A9,'Preços de Referência'!A6:C106,2,FALSE)</f>
        <v>Motorista de veículo leve</v>
      </c>
      <c r="C9" s="3" t="s">
        <v>654</v>
      </c>
      <c r="D9" s="275">
        <v>359.45409999999998</v>
      </c>
      <c r="E9" s="127">
        <v>1</v>
      </c>
      <c r="F9" s="126">
        <f>VLOOKUP(A9,'Preços de Referência'!$A$3:$C$100,3,FALSE)</f>
        <v>4745.01</v>
      </c>
      <c r="G9" s="126">
        <f>ROUND(F9/'Preços de Referência'!$G$83,2)</f>
        <v>26</v>
      </c>
      <c r="H9" s="127">
        <v>1</v>
      </c>
      <c r="I9" s="126">
        <f t="shared" si="0"/>
        <v>9345.81</v>
      </c>
    </row>
    <row r="10" spans="1:9">
      <c r="A10" s="203" t="str">
        <f>'Preços de Referência'!$E$5</f>
        <v>E8891</v>
      </c>
      <c r="B10" s="126" t="str">
        <f>'Preços de Referência'!$F$5</f>
        <v>Veículo leve - tipo pick up 4x4 (s/ motorista)</v>
      </c>
      <c r="C10" s="3" t="s">
        <v>654</v>
      </c>
      <c r="D10" s="275">
        <v>359.45409999999998</v>
      </c>
      <c r="E10" s="127">
        <v>1</v>
      </c>
      <c r="F10" s="126">
        <f>'Preços de Referência'!$N$5</f>
        <v>8274.9513000000006</v>
      </c>
      <c r="G10" s="126">
        <f>ROUND(F10/'Preços de Referência'!$G$83,2)</f>
        <v>45.35</v>
      </c>
      <c r="H10" s="127">
        <v>1</v>
      </c>
      <c r="I10" s="126">
        <f t="shared" si="0"/>
        <v>16301.24</v>
      </c>
    </row>
    <row r="11" spans="1:9">
      <c r="A11" s="203" t="str">
        <f>'Preços de Referência'!$E$109</f>
        <v>IE6001</v>
      </c>
      <c r="B11" s="126" t="str">
        <f>'Preços de Referência'!$F$109</f>
        <v>Drone com PPK + base GNSS</v>
      </c>
      <c r="C11" s="3" t="s">
        <v>654</v>
      </c>
      <c r="D11" s="275">
        <v>359.45409999999998</v>
      </c>
      <c r="E11" s="127">
        <v>1</v>
      </c>
      <c r="F11" s="126">
        <f>'Preços de Referência'!$H$109</f>
        <v>3040.05</v>
      </c>
      <c r="G11" s="126">
        <f>ROUND(F11/'Preços de Referência'!$G$83,2)</f>
        <v>16.66</v>
      </c>
      <c r="H11" s="127">
        <v>1</v>
      </c>
      <c r="I11" s="126">
        <f t="shared" si="0"/>
        <v>5988.51</v>
      </c>
    </row>
    <row r="12" spans="1:9">
      <c r="A12" s="203" t="str">
        <f>'Preços de Referência'!$E$110</f>
        <v>IE6002</v>
      </c>
      <c r="B12" s="126" t="str">
        <f>'Preços de Referência'!$F$110</f>
        <v>GPS de navegação</v>
      </c>
      <c r="C12" s="3" t="s">
        <v>654</v>
      </c>
      <c r="D12" s="275">
        <v>359.45409999999998</v>
      </c>
      <c r="E12" s="127">
        <v>1</v>
      </c>
      <c r="F12" s="263">
        <f>'Preços de Referência'!$H$110</f>
        <v>254.66</v>
      </c>
      <c r="G12" s="126">
        <f>ROUND(F12/'Preços de Referência'!$G$83,2)</f>
        <v>1.4</v>
      </c>
      <c r="H12" s="127">
        <v>1</v>
      </c>
      <c r="I12" s="126">
        <f t="shared" si="0"/>
        <v>503.24</v>
      </c>
    </row>
    <row r="13" spans="1:9">
      <c r="A13" s="203" t="str">
        <f>'Preços de Referência'!$E$111</f>
        <v>IE6003</v>
      </c>
      <c r="B13" s="126" t="str">
        <f>'Preços de Referência'!$F$111</f>
        <v>Rádio comunicador</v>
      </c>
      <c r="C13" s="3" t="s">
        <v>654</v>
      </c>
      <c r="D13" s="275">
        <v>718.90830000000005</v>
      </c>
      <c r="E13" s="127">
        <v>1</v>
      </c>
      <c r="F13" s="126">
        <f>'Preços de Referência'!$H$111</f>
        <v>27.73</v>
      </c>
      <c r="G13" s="126">
        <f>ROUND(F13/'Preços de Referência'!$G$83,2)</f>
        <v>0.15</v>
      </c>
      <c r="H13" s="127">
        <v>1</v>
      </c>
      <c r="I13" s="126">
        <f t="shared" si="0"/>
        <v>107.84</v>
      </c>
    </row>
    <row r="14" spans="1:9">
      <c r="A14" s="203" t="str">
        <f>'Preços de Referência'!$E$116</f>
        <v>IM6003</v>
      </c>
      <c r="B14" s="126" t="str">
        <f>'Preços de Referência'!$F$116</f>
        <v>Software: Pix4D mapper</v>
      </c>
      <c r="C14" s="3" t="s">
        <v>654</v>
      </c>
      <c r="D14" s="275">
        <v>1192.7342000000001</v>
      </c>
      <c r="E14" s="127">
        <v>1</v>
      </c>
      <c r="F14" s="126">
        <f>'Preços de Referência'!$H$116</f>
        <v>1730.06</v>
      </c>
      <c r="G14" s="126">
        <f>ROUND(F14/'Preços de Referência'!$G$83,2)</f>
        <v>9.48</v>
      </c>
      <c r="H14" s="127">
        <v>1</v>
      </c>
      <c r="I14" s="126">
        <f t="shared" si="0"/>
        <v>11307.12</v>
      </c>
    </row>
    <row r="15" spans="1:9">
      <c r="A15" s="262" t="str">
        <f>'Preços de Referência'!$E$141</f>
        <v>B8951</v>
      </c>
      <c r="B15" s="263" t="str">
        <f>'Preços de Referência'!$F$141</f>
        <v>Imóvel Comercial (2,60% do CMCC - SINAPI)</v>
      </c>
      <c r="C15" s="4" t="s">
        <v>654</v>
      </c>
      <c r="D15" s="274">
        <v>416.64</v>
      </c>
      <c r="E15" s="9">
        <v>2</v>
      </c>
      <c r="F15" s="263">
        <f>'Preços de Referência'!$I$141*'Preços de Referência'!$J$141</f>
        <v>231.95594135802472</v>
      </c>
      <c r="G15" s="126">
        <f>ROUND(F15/'Preços de Referência'!$G$83,2)</f>
        <v>1.27</v>
      </c>
      <c r="H15" s="461">
        <v>1</v>
      </c>
      <c r="I15" s="126">
        <f t="shared" ref="I15:I21" si="1">ROUND(D15*E15*G15,2)</f>
        <v>1058.27</v>
      </c>
    </row>
    <row r="16" spans="1:9">
      <c r="A16" s="262" t="str">
        <f>'Preços de Referência'!$E$142</f>
        <v>B8952</v>
      </c>
      <c r="B16" s="263" t="str">
        <f>'Preços de Referência'!$F$142</f>
        <v>Imóvel Residencial (1,70% do CMCC - SINAPI)</v>
      </c>
      <c r="C16" s="265" t="s">
        <v>654</v>
      </c>
      <c r="D16" s="276">
        <v>416.64</v>
      </c>
      <c r="E16" s="9">
        <v>1</v>
      </c>
      <c r="F16" s="263">
        <f>'Preços de Referência'!$J$142*'Preços de Referência'!$I$142</f>
        <v>387.4402</v>
      </c>
      <c r="G16" s="126">
        <f>ROUND(F16/'Preços de Referência'!$G$83,2)</f>
        <v>2.12</v>
      </c>
      <c r="H16" s="461">
        <v>1</v>
      </c>
      <c r="I16" s="126">
        <f t="shared" si="1"/>
        <v>883.28</v>
      </c>
    </row>
    <row r="17" spans="1:9">
      <c r="A17" s="262" t="str">
        <f>'Preços de Referência'!$E$143</f>
        <v>B8953</v>
      </c>
      <c r="B17" s="263" t="str">
        <f>'Preços de Referência'!$F$143</f>
        <v>Mobiliário Escritório</v>
      </c>
      <c r="C17" s="265" t="s">
        <v>654</v>
      </c>
      <c r="D17" s="276">
        <v>416.64</v>
      </c>
      <c r="E17" s="9">
        <v>2</v>
      </c>
      <c r="F17" s="263">
        <f>'Preços de Referência'!$I$143</f>
        <v>490.4</v>
      </c>
      <c r="G17" s="126">
        <f>ROUND(F17/'Preços de Referência'!$G$83,2)</f>
        <v>2.69</v>
      </c>
      <c r="H17" s="461">
        <v>1</v>
      </c>
      <c r="I17" s="126">
        <f t="shared" si="1"/>
        <v>2241.52</v>
      </c>
    </row>
    <row r="18" spans="1:9">
      <c r="A18" s="262" t="str">
        <f>'Preços de Referência'!$E$144</f>
        <v>B8954</v>
      </c>
      <c r="B18" s="263" t="str">
        <f>'Preços de Referência'!$F$144</f>
        <v>Mobiliário Residência</v>
      </c>
      <c r="C18" s="265" t="s">
        <v>654</v>
      </c>
      <c r="D18" s="276">
        <v>416.64</v>
      </c>
      <c r="E18" s="9">
        <v>1</v>
      </c>
      <c r="F18" s="263">
        <f>'Preços de Referência'!$I$144</f>
        <v>43.98</v>
      </c>
      <c r="G18" s="126">
        <f>ROUND(F18/'Preços de Referência'!$G$83,2)</f>
        <v>0.24</v>
      </c>
      <c r="H18" s="461">
        <v>1</v>
      </c>
      <c r="I18" s="126">
        <f t="shared" si="1"/>
        <v>99.99</v>
      </c>
    </row>
    <row r="19" spans="1:9">
      <c r="A19" s="262" t="str">
        <f>'Preços de Referência'!$E$149</f>
        <v>B8959</v>
      </c>
      <c r="B19" s="263" t="str">
        <f>'Preços de Referência'!$F$149</f>
        <v>Custos Diversos Escritório</v>
      </c>
      <c r="C19" s="265" t="s">
        <v>654</v>
      </c>
      <c r="D19" s="276">
        <v>416.64</v>
      </c>
      <c r="E19" s="9">
        <v>2</v>
      </c>
      <c r="F19" s="263">
        <f>'Preços de Referência'!$I$149</f>
        <v>135.22</v>
      </c>
      <c r="G19" s="126">
        <f>ROUND(F19/'Preços de Referência'!$G$83,2)</f>
        <v>0.74</v>
      </c>
      <c r="H19" s="461">
        <v>1</v>
      </c>
      <c r="I19" s="126">
        <f t="shared" si="1"/>
        <v>616.63</v>
      </c>
    </row>
    <row r="20" spans="1:9">
      <c r="A20" s="262" t="str">
        <f>'Preços de Referência'!$E$150</f>
        <v>B8960</v>
      </c>
      <c r="B20" s="263" t="str">
        <f>'Preços de Referência'!$F$150</f>
        <v>Custos Diversos Residência</v>
      </c>
      <c r="C20" s="265" t="s">
        <v>654</v>
      </c>
      <c r="D20" s="276">
        <v>416.64</v>
      </c>
      <c r="E20" s="9">
        <v>1</v>
      </c>
      <c r="F20" s="263">
        <f>'Preços de Referência'!$I$150</f>
        <v>206.13</v>
      </c>
      <c r="G20" s="126">
        <f>ROUND(F20/'Preços de Referência'!$G$83,2)</f>
        <v>1.1299999999999999</v>
      </c>
      <c r="H20" s="461">
        <v>1</v>
      </c>
      <c r="I20" s="126">
        <f t="shared" si="1"/>
        <v>470.8</v>
      </c>
    </row>
    <row r="21" spans="1:9">
      <c r="A21" s="262" t="str">
        <f>'Preços de Referência'!E43</f>
        <v>MA1058</v>
      </c>
      <c r="B21" s="263" t="str">
        <f>'Preços de Referência'!F50</f>
        <v>DIÁRIA (CONF. DECRETO 11.117 PR - CUSTO MEDIANO</v>
      </c>
      <c r="C21" s="265" t="s">
        <v>654</v>
      </c>
      <c r="D21" s="276">
        <v>803.64559999999994</v>
      </c>
      <c r="E21" s="9">
        <v>2</v>
      </c>
      <c r="F21" s="263">
        <f>'Preços de Referência'!L50</f>
        <v>341.02</v>
      </c>
      <c r="G21" s="454">
        <f>ROUND(F21/24,3)</f>
        <v>14.209</v>
      </c>
      <c r="H21" s="127">
        <v>1</v>
      </c>
      <c r="I21" s="126">
        <f t="shared" si="1"/>
        <v>22838</v>
      </c>
    </row>
    <row r="22" spans="1:9">
      <c r="A22" s="606" t="s">
        <v>655</v>
      </c>
      <c r="B22" s="606"/>
      <c r="C22" s="606"/>
      <c r="D22" s="606"/>
      <c r="E22" s="606"/>
      <c r="F22" s="606"/>
      <c r="G22" s="606"/>
      <c r="H22" s="146"/>
      <c r="I22" s="147">
        <f>SUM(I7:$I$21)</f>
        <v>120383.41000000002</v>
      </c>
    </row>
    <row r="23" spans="1:9">
      <c r="A23" s="606" t="s">
        <v>656</v>
      </c>
      <c r="B23" s="606"/>
      <c r="C23" s="611"/>
      <c r="D23" s="611"/>
      <c r="E23" s="611"/>
      <c r="F23" s="149">
        <f>BDI!$D$37</f>
        <v>0.44600000000000001</v>
      </c>
      <c r="G23" s="149"/>
      <c r="H23" s="149"/>
      <c r="I23" s="147">
        <f>ROUND((I22*F23),2)</f>
        <v>53691</v>
      </c>
    </row>
    <row r="24" spans="1:9" ht="13.9" customHeight="1">
      <c r="A24" s="201"/>
      <c r="B24" s="144"/>
      <c r="C24" s="145"/>
      <c r="D24" s="144"/>
      <c r="E24" s="144"/>
      <c r="F24" s="149" t="s">
        <v>667</v>
      </c>
      <c r="G24" s="146"/>
      <c r="H24" s="146"/>
      <c r="I24" s="235">
        <f>ROUND((I22+I23),2)</f>
        <v>174074.41</v>
      </c>
    </row>
    <row r="25" spans="1:9">
      <c r="A25" s="225"/>
      <c r="B25" s="226" t="s">
        <v>658</v>
      </c>
      <c r="C25" s="332">
        <f>'[21]PRODUTOS E QUANTITATIVOS'!$C$27</f>
        <v>94971.51</v>
      </c>
      <c r="D25" s="144"/>
      <c r="E25" s="144"/>
      <c r="F25" s="226" t="s">
        <v>668</v>
      </c>
      <c r="G25" s="146"/>
      <c r="H25" s="148" t="s">
        <v>669</v>
      </c>
      <c r="I25" s="272">
        <v>10045.57</v>
      </c>
    </row>
    <row r="26" spans="1:9" ht="12.95" customHeight="1">
      <c r="A26" s="606" t="s">
        <v>670</v>
      </c>
      <c r="B26" s="606"/>
      <c r="C26" s="611"/>
      <c r="D26" s="611"/>
      <c r="E26" s="611"/>
      <c r="F26" s="606"/>
      <c r="G26" s="606"/>
      <c r="H26" s="271"/>
      <c r="I26" s="289">
        <f>I24/I25</f>
        <v>17.328475138792523</v>
      </c>
    </row>
    <row r="27" spans="1:9">
      <c r="A27" s="201"/>
      <c r="B27" s="144"/>
      <c r="C27" s="144"/>
      <c r="D27" s="144"/>
      <c r="E27" s="144"/>
      <c r="F27" s="154" t="s">
        <v>659</v>
      </c>
      <c r="G27" s="150"/>
      <c r="H27" s="256"/>
      <c r="I27" s="273">
        <f>C25*I26</f>
        <v>1645711.4499285854</v>
      </c>
    </row>
    <row r="28" spans="1:9">
      <c r="A28" s="209"/>
      <c r="B28" s="6"/>
      <c r="C28" s="7"/>
      <c r="D28" s="7"/>
      <c r="E28" s="7"/>
      <c r="F28" s="139"/>
      <c r="G28" s="139"/>
      <c r="H28" s="139"/>
      <c r="I28" s="129"/>
    </row>
    <row r="29" spans="1:9" s="8" customFormat="1" ht="15.75">
      <c r="A29" s="162" t="str">
        <f>PRODUTOS!A28</f>
        <v>Produto 3.2</v>
      </c>
      <c r="B29" s="645" t="str">
        <f>PRODUTOS!B28</f>
        <v>Relatório genérico de valores - RGV</v>
      </c>
      <c r="C29" s="646"/>
      <c r="D29" s="646"/>
      <c r="E29" s="646"/>
      <c r="F29" s="647"/>
      <c r="G29" s="647"/>
      <c r="H29" s="647"/>
      <c r="I29" s="483" t="str">
        <f>PRODUTOS!C28</f>
        <v>DIAG-2</v>
      </c>
    </row>
    <row r="30" spans="1:9">
      <c r="A30" s="608" t="s">
        <v>10</v>
      </c>
      <c r="B30" s="608" t="s">
        <v>11</v>
      </c>
      <c r="C30" s="608" t="s">
        <v>12</v>
      </c>
      <c r="D30" s="608" t="s">
        <v>649</v>
      </c>
      <c r="E30" s="610"/>
      <c r="F30" s="607" t="s">
        <v>650</v>
      </c>
      <c r="G30" s="607"/>
      <c r="H30" s="607"/>
      <c r="I30" s="607"/>
    </row>
    <row r="31" spans="1:9">
      <c r="A31" s="609"/>
      <c r="B31" s="609"/>
      <c r="C31" s="609"/>
      <c r="D31" s="143" t="s">
        <v>651</v>
      </c>
      <c r="E31" s="143" t="s">
        <v>16</v>
      </c>
      <c r="F31" s="453" t="s">
        <v>652</v>
      </c>
      <c r="G31" s="453" t="s">
        <v>653</v>
      </c>
      <c r="H31" s="453" t="s">
        <v>649</v>
      </c>
      <c r="I31" s="453" t="s">
        <v>16</v>
      </c>
    </row>
    <row r="32" spans="1:9">
      <c r="A32" s="4" t="str">
        <f>'Preços de Referência'!$A$43</f>
        <v>P8066</v>
      </c>
      <c r="B32" s="140" t="str">
        <f>VLOOKUP(A32,'Preços de Referência'!$A$3:$C$100,2,FALSE)</f>
        <v>Engenheiro de projetos pleno</v>
      </c>
      <c r="C32" s="4" t="s">
        <v>654</v>
      </c>
      <c r="D32" s="275">
        <v>398.16</v>
      </c>
      <c r="E32" s="292">
        <v>1</v>
      </c>
      <c r="F32" s="140">
        <f>VLOOKUP(A32,'Preços de Referência'!$A$3:$C$100,3,FALSE)</f>
        <v>22853.93</v>
      </c>
      <c r="G32" s="140">
        <f>ROUND(F32/'Preços de Referência'!$G$83,2)</f>
        <v>125.24</v>
      </c>
      <c r="H32" s="292">
        <v>1</v>
      </c>
      <c r="I32" s="140">
        <f t="shared" ref="I32:I45" si="2">ROUND(D32*E32*G32,2)</f>
        <v>49865.56</v>
      </c>
    </row>
    <row r="33" spans="1:9">
      <c r="A33" s="3" t="str">
        <f>'Preços de Referência'!$A$42</f>
        <v>P8065</v>
      </c>
      <c r="B33" s="140" t="str">
        <f>VLOOKUP(A33,'Preços de Referência'!$A$3:$C$100,2,FALSE)</f>
        <v>Engenheiro de projetos júnior</v>
      </c>
      <c r="C33" s="4" t="s">
        <v>654</v>
      </c>
      <c r="D33" s="275">
        <v>165.9</v>
      </c>
      <c r="E33" s="290">
        <v>1</v>
      </c>
      <c r="F33" s="126">
        <f>VLOOKUP(A33,'Preços de Referência'!$A$3:$C$100,3,FALSE)</f>
        <v>22594.78</v>
      </c>
      <c r="G33" s="140">
        <f>ROUND(F33/'Preços de Referência'!$G$83,2)</f>
        <v>123.82</v>
      </c>
      <c r="H33" s="127">
        <v>1</v>
      </c>
      <c r="I33" s="140">
        <f t="shared" si="2"/>
        <v>20541.740000000002</v>
      </c>
    </row>
    <row r="34" spans="1:9">
      <c r="A34" s="128" t="str">
        <f>'Preços de Referência'!$A$70</f>
        <v>P8147</v>
      </c>
      <c r="B34" s="140" t="str">
        <f>VLOOKUP(A34,'Preços de Referência'!$A$3:$C$100,2,FALSE)</f>
        <v>Técnico de obras</v>
      </c>
      <c r="C34" s="4" t="s">
        <v>654</v>
      </c>
      <c r="D34" s="275">
        <v>315.20999999999998</v>
      </c>
      <c r="E34" s="290">
        <v>1</v>
      </c>
      <c r="F34" s="126">
        <f>VLOOKUP(A34,'Preços de Referência'!$A$3:$C$100,3,FALSE)</f>
        <v>6747.72</v>
      </c>
      <c r="G34" s="140">
        <f>ROUND(F34/'Preços de Referência'!$G$83,2)</f>
        <v>36.979999999999997</v>
      </c>
      <c r="H34" s="290">
        <v>1</v>
      </c>
      <c r="I34" s="140">
        <f t="shared" si="2"/>
        <v>11656.47</v>
      </c>
    </row>
    <row r="35" spans="1:9">
      <c r="A35" s="128" t="str">
        <f>'Preços de Referência'!$A$60</f>
        <v>P8113</v>
      </c>
      <c r="B35" s="140" t="str">
        <f>VLOOKUP(A35,'Preços de Referência'!$A$3:$C$100,2,FALSE)</f>
        <v>Motorista de veículo leve</v>
      </c>
      <c r="C35" s="4" t="s">
        <v>654</v>
      </c>
      <c r="D35" s="275">
        <v>149.31</v>
      </c>
      <c r="E35" s="290">
        <v>1</v>
      </c>
      <c r="F35" s="126">
        <f>VLOOKUP(A35,'Preços de Referência'!$A$3:$C$100,3,FALSE)</f>
        <v>4745.01</v>
      </c>
      <c r="G35" s="140">
        <f>ROUND(F35/'Preços de Referência'!$G$83,2)</f>
        <v>26</v>
      </c>
      <c r="H35" s="127">
        <v>1</v>
      </c>
      <c r="I35" s="140">
        <f t="shared" si="2"/>
        <v>3882.06</v>
      </c>
    </row>
    <row r="36" spans="1:9">
      <c r="A36" s="203" t="str">
        <f>'Preços de Referência'!$E$5</f>
        <v>E8891</v>
      </c>
      <c r="B36" s="126" t="str">
        <f>'Preços de Referência'!$F$5</f>
        <v>Veículo leve - tipo pick up 4x4 (s/ motorista)</v>
      </c>
      <c r="C36" s="4" t="s">
        <v>654</v>
      </c>
      <c r="D36" s="275">
        <v>174.19499999999999</v>
      </c>
      <c r="E36" s="290">
        <v>1</v>
      </c>
      <c r="F36" s="126">
        <f>'Preços de Referência'!$N$5</f>
        <v>8274.9513000000006</v>
      </c>
      <c r="G36" s="140">
        <f>ROUND(F36/'Preços de Referência'!$G$83,2)</f>
        <v>45.35</v>
      </c>
      <c r="H36" s="127">
        <v>1</v>
      </c>
      <c r="I36" s="140">
        <f t="shared" si="2"/>
        <v>7899.74</v>
      </c>
    </row>
    <row r="37" spans="1:9">
      <c r="A37" s="203" t="str">
        <f>'Preços de Referência'!$E$110</f>
        <v>IE6002</v>
      </c>
      <c r="B37" s="126" t="str">
        <f>'Preços de Referência'!$F$110</f>
        <v>GPS de navegação</v>
      </c>
      <c r="C37" s="4" t="s">
        <v>654</v>
      </c>
      <c r="D37" s="275">
        <v>174.19499999999999</v>
      </c>
      <c r="E37" s="290">
        <v>1</v>
      </c>
      <c r="F37" s="263">
        <f>'Preços de Referência'!$H$110</f>
        <v>254.66</v>
      </c>
      <c r="G37" s="140">
        <f>ROUND(F37/'Preços de Referência'!$G$83,2)</f>
        <v>1.4</v>
      </c>
      <c r="H37" s="127">
        <v>1</v>
      </c>
      <c r="I37" s="140">
        <f t="shared" si="2"/>
        <v>243.87</v>
      </c>
    </row>
    <row r="38" spans="1:9">
      <c r="A38" s="203" t="str">
        <f>'Preços de Referência'!$E$111</f>
        <v>IE6003</v>
      </c>
      <c r="B38" s="126" t="str">
        <f>'Preços de Referência'!$F$111</f>
        <v>Rádio comunicador</v>
      </c>
      <c r="C38" s="4" t="s">
        <v>654</v>
      </c>
      <c r="D38" s="275">
        <v>149.31</v>
      </c>
      <c r="E38" s="290">
        <v>1.5</v>
      </c>
      <c r="F38" s="126">
        <f>'Preços de Referência'!$H$111</f>
        <v>27.73</v>
      </c>
      <c r="G38" s="140">
        <f>ROUND(F38/'Preços de Referência'!$G$83,2)</f>
        <v>0.15</v>
      </c>
      <c r="H38" s="127">
        <v>1</v>
      </c>
      <c r="I38" s="140">
        <f t="shared" si="2"/>
        <v>33.590000000000003</v>
      </c>
    </row>
    <row r="39" spans="1:9">
      <c r="A39" s="262" t="str">
        <f>'Preços de Referência'!$E$141</f>
        <v>B8951</v>
      </c>
      <c r="B39" s="263" t="str">
        <f>'Preços de Referência'!$F$141</f>
        <v>Imóvel Comercial (2,60% do CMCC - SINAPI)</v>
      </c>
      <c r="C39" s="4" t="s">
        <v>654</v>
      </c>
      <c r="D39" s="274">
        <v>176.96</v>
      </c>
      <c r="E39" s="291">
        <v>3</v>
      </c>
      <c r="F39" s="263">
        <f>'Preços de Referência'!$I$141*'Preços de Referência'!$J$141</f>
        <v>231.95594135802472</v>
      </c>
      <c r="G39" s="140">
        <f>ROUND(F39/'Preços de Referência'!$G$83,2)</f>
        <v>1.27</v>
      </c>
      <c r="H39" s="461">
        <v>1</v>
      </c>
      <c r="I39" s="140">
        <f t="shared" si="2"/>
        <v>674.22</v>
      </c>
    </row>
    <row r="40" spans="1:9">
      <c r="A40" s="262" t="str">
        <f>'Preços de Referência'!$E$142</f>
        <v>B8952</v>
      </c>
      <c r="B40" s="263" t="str">
        <f>'Preços de Referência'!$F$142</f>
        <v>Imóvel Residencial (1,70% do CMCC - SINAPI)</v>
      </c>
      <c r="C40" s="265" t="s">
        <v>654</v>
      </c>
      <c r="D40" s="276">
        <v>185.255</v>
      </c>
      <c r="E40" s="291">
        <v>2</v>
      </c>
      <c r="F40" s="263">
        <f>'Preços de Referência'!$J$142*'Preços de Referência'!$I$142</f>
        <v>387.4402</v>
      </c>
      <c r="G40" s="140">
        <f>ROUND(F40/'Preços de Referência'!$G$83,2)</f>
        <v>2.12</v>
      </c>
      <c r="H40" s="461">
        <v>1</v>
      </c>
      <c r="I40" s="140">
        <f t="shared" si="2"/>
        <v>785.48</v>
      </c>
    </row>
    <row r="41" spans="1:9">
      <c r="A41" s="262" t="str">
        <f>'Preços de Referência'!$E$143</f>
        <v>B8953</v>
      </c>
      <c r="B41" s="263" t="str">
        <f>'Preços de Referência'!$F$143</f>
        <v>Mobiliário Escritório</v>
      </c>
      <c r="C41" s="265" t="s">
        <v>654</v>
      </c>
      <c r="D41" s="276">
        <v>176.96</v>
      </c>
      <c r="E41" s="291">
        <v>3</v>
      </c>
      <c r="F41" s="263">
        <f>'Preços de Referência'!$I$143</f>
        <v>490.4</v>
      </c>
      <c r="G41" s="140">
        <f>ROUND(F41/'Preços de Referência'!$G$83,2)</f>
        <v>2.69</v>
      </c>
      <c r="H41" s="461">
        <v>1</v>
      </c>
      <c r="I41" s="140">
        <f t="shared" si="2"/>
        <v>1428.07</v>
      </c>
    </row>
    <row r="42" spans="1:9">
      <c r="A42" s="262" t="str">
        <f>'Preços de Referência'!$E$144</f>
        <v>B8954</v>
      </c>
      <c r="B42" s="263" t="str">
        <f>'Preços de Referência'!$F$144</f>
        <v>Mobiliário Residência</v>
      </c>
      <c r="C42" s="265" t="s">
        <v>654</v>
      </c>
      <c r="D42" s="274">
        <v>185.255</v>
      </c>
      <c r="E42" s="291">
        <v>2</v>
      </c>
      <c r="F42" s="263">
        <f>'Preços de Referência'!$I$144</f>
        <v>43.98</v>
      </c>
      <c r="G42" s="140">
        <f>ROUND(F42/'Preços de Referência'!$G$83,2)</f>
        <v>0.24</v>
      </c>
      <c r="H42" s="461">
        <v>1</v>
      </c>
      <c r="I42" s="140">
        <f t="shared" si="2"/>
        <v>88.92</v>
      </c>
    </row>
    <row r="43" spans="1:9">
      <c r="A43" s="262" t="str">
        <f>'Preços de Referência'!$E$149</f>
        <v>B8959</v>
      </c>
      <c r="B43" s="263" t="str">
        <f>'Preços de Referência'!$F$149</f>
        <v>Custos Diversos Escritório</v>
      </c>
      <c r="C43" s="265" t="s">
        <v>654</v>
      </c>
      <c r="D43" s="276">
        <v>176.96</v>
      </c>
      <c r="E43" s="291">
        <v>3</v>
      </c>
      <c r="F43" s="263">
        <f>'Preços de Referência'!$I$149</f>
        <v>135.22</v>
      </c>
      <c r="G43" s="140">
        <f>ROUND(F43/'Preços de Referência'!$G$83,2)</f>
        <v>0.74</v>
      </c>
      <c r="H43" s="461">
        <v>1</v>
      </c>
      <c r="I43" s="140">
        <f t="shared" si="2"/>
        <v>392.85</v>
      </c>
    </row>
    <row r="44" spans="1:9">
      <c r="A44" s="262" t="str">
        <f>'Preços de Referência'!$E$150</f>
        <v>B8960</v>
      </c>
      <c r="B44" s="263" t="str">
        <f>'Preços de Referência'!$F$150</f>
        <v>Custos Diversos Residência</v>
      </c>
      <c r="C44" s="265" t="s">
        <v>654</v>
      </c>
      <c r="D44" s="276">
        <v>185.255</v>
      </c>
      <c r="E44" s="291">
        <v>2</v>
      </c>
      <c r="F44" s="263">
        <f>'Preços de Referência'!$I$150</f>
        <v>206.13</v>
      </c>
      <c r="G44" s="140">
        <f>ROUND(F44/'Preços de Referência'!$G$83,2)</f>
        <v>1.1299999999999999</v>
      </c>
      <c r="H44" s="461">
        <v>1</v>
      </c>
      <c r="I44" s="140">
        <f t="shared" si="2"/>
        <v>418.68</v>
      </c>
    </row>
    <row r="45" spans="1:9">
      <c r="A45" s="262" t="str">
        <f>'Preços de Referência'!E43</f>
        <v>MA1058</v>
      </c>
      <c r="B45" s="463" t="str">
        <f>'Preços de Referência'!F50</f>
        <v>DIÁRIA (CONF. DECRETO 11.117 PR - CUSTO MEDIANO</v>
      </c>
      <c r="C45" s="464" t="s">
        <v>654</v>
      </c>
      <c r="D45" s="465">
        <v>342</v>
      </c>
      <c r="E45" s="349">
        <v>4</v>
      </c>
      <c r="F45" s="463">
        <f>'Preços de Referência'!L50</f>
        <v>341.02</v>
      </c>
      <c r="G45" s="469">
        <f>ROUND(F45/24,3)</f>
        <v>14.209</v>
      </c>
      <c r="H45" s="466">
        <v>1</v>
      </c>
      <c r="I45" s="140">
        <f t="shared" si="2"/>
        <v>19437.91</v>
      </c>
    </row>
    <row r="46" spans="1:9">
      <c r="A46" s="606" t="s">
        <v>655</v>
      </c>
      <c r="B46" s="606"/>
      <c r="C46" s="606"/>
      <c r="D46" s="606"/>
      <c r="E46" s="606"/>
      <c r="F46" s="606"/>
      <c r="G46" s="606"/>
      <c r="H46" s="146"/>
      <c r="I46" s="147">
        <f>SUM(I32:I45)</f>
        <v>117349.16</v>
      </c>
    </row>
    <row r="47" spans="1:9">
      <c r="A47" s="606" t="s">
        <v>656</v>
      </c>
      <c r="B47" s="606"/>
      <c r="C47" s="611"/>
      <c r="D47" s="611"/>
      <c r="E47" s="611"/>
      <c r="F47" s="149">
        <f>BDI!$D$37</f>
        <v>0.44600000000000001</v>
      </c>
      <c r="G47" s="149"/>
      <c r="H47" s="149"/>
      <c r="I47" s="147">
        <f>ROUND((I46*F47),2)</f>
        <v>52337.73</v>
      </c>
    </row>
    <row r="48" spans="1:9" ht="13.5" thickBot="1">
      <c r="A48" s="612" t="s">
        <v>657</v>
      </c>
      <c r="B48" s="612"/>
      <c r="C48" s="612"/>
      <c r="D48" s="612"/>
      <c r="E48" s="612"/>
      <c r="F48" s="612"/>
      <c r="G48" s="612"/>
      <c r="H48" s="146"/>
      <c r="I48" s="235">
        <f>ROUND((I46+I47),2)</f>
        <v>169686.89</v>
      </c>
    </row>
    <row r="49" spans="1:9" ht="13.5" thickBot="1">
      <c r="A49" s="204"/>
      <c r="B49" s="154" t="s">
        <v>658</v>
      </c>
      <c r="C49" s="332">
        <f>'[21]PRODUTOS E QUANTITATIVOS'!$C$28</f>
        <v>11</v>
      </c>
      <c r="D49" s="153"/>
      <c r="E49" s="155"/>
      <c r="F49" s="154" t="s">
        <v>659</v>
      </c>
      <c r="G49" s="154"/>
      <c r="H49" s="154"/>
      <c r="I49" s="236">
        <f>C49*I48</f>
        <v>1866555.79</v>
      </c>
    </row>
    <row r="50" spans="1:9">
      <c r="A50" s="207"/>
    </row>
    <row r="51" spans="1:9" s="8" customFormat="1" ht="15.75">
      <c r="A51" s="162" t="str">
        <f>PRODUTOS!A29</f>
        <v>Produto 3.3</v>
      </c>
      <c r="B51" s="645" t="str">
        <f>PRODUTOS!B29</f>
        <v>Relatório assistencial</v>
      </c>
      <c r="C51" s="646"/>
      <c r="D51" s="646"/>
      <c r="E51" s="646"/>
      <c r="F51" s="647"/>
      <c r="G51" s="647"/>
      <c r="H51" s="647"/>
      <c r="I51" s="483" t="str">
        <f>PRODUTOS!C29</f>
        <v>DIAG-3</v>
      </c>
    </row>
    <row r="52" spans="1:9">
      <c r="A52" s="608" t="s">
        <v>10</v>
      </c>
      <c r="B52" s="608" t="s">
        <v>11</v>
      </c>
      <c r="C52" s="608" t="s">
        <v>12</v>
      </c>
      <c r="D52" s="608" t="s">
        <v>649</v>
      </c>
      <c r="E52" s="610"/>
      <c r="F52" s="607" t="s">
        <v>650</v>
      </c>
      <c r="G52" s="607"/>
      <c r="H52" s="607"/>
      <c r="I52" s="607"/>
    </row>
    <row r="53" spans="1:9">
      <c r="A53" s="609"/>
      <c r="B53" s="609"/>
      <c r="C53" s="609"/>
      <c r="D53" s="143" t="s">
        <v>651</v>
      </c>
      <c r="E53" s="143" t="s">
        <v>16</v>
      </c>
      <c r="F53" s="453" t="s">
        <v>652</v>
      </c>
      <c r="G53" s="453" t="s">
        <v>653</v>
      </c>
      <c r="H53" s="453" t="s">
        <v>649</v>
      </c>
      <c r="I53" s="453" t="s">
        <v>16</v>
      </c>
    </row>
    <row r="54" spans="1:9">
      <c r="A54" s="4" t="str">
        <f>'Preços de Referência'!$A$4</f>
        <v>P8001</v>
      </c>
      <c r="B54" s="140" t="str">
        <f>VLOOKUP(A54,'Preços de Referência'!$A$3:$C$100,2,FALSE)</f>
        <v>Advogado júnior</v>
      </c>
      <c r="C54" s="4" t="s">
        <v>654</v>
      </c>
      <c r="D54" s="274">
        <v>5.7027999999999999</v>
      </c>
      <c r="E54" s="141">
        <v>1</v>
      </c>
      <c r="F54" s="140">
        <f>VLOOKUP(A54,'Preços de Referência'!$A$3:$C$100,3,FALSE)</f>
        <v>8817.85</v>
      </c>
      <c r="G54" s="140">
        <f>ROUND(F54/'Preços de Referência'!$G$83,2)</f>
        <v>48.32</v>
      </c>
      <c r="H54" s="141">
        <v>1</v>
      </c>
      <c r="I54" s="140">
        <f t="shared" ref="I54:I64" si="3">ROUND(D54*E54*G54,2)</f>
        <v>275.56</v>
      </c>
    </row>
    <row r="55" spans="1:9">
      <c r="A55" s="128" t="str">
        <f>'Preços de Referência'!$A$14</f>
        <v>P8020</v>
      </c>
      <c r="B55" s="140" t="str">
        <f>VLOOKUP(A55,'Preços de Referência'!$A$3:$C$100,2,FALSE)</f>
        <v>Assistente social pleno</v>
      </c>
      <c r="C55" s="4" t="s">
        <v>654</v>
      </c>
      <c r="D55" s="275">
        <v>9.6221999999999994</v>
      </c>
      <c r="E55" s="127">
        <v>1</v>
      </c>
      <c r="F55" s="126">
        <f>VLOOKUP(A55,'Preços de Referência'!$A$3:$C$100,3,FALSE)</f>
        <v>8747.3799999999992</v>
      </c>
      <c r="G55" s="140">
        <f>ROUND(F55/'Preços de Referência'!$G$83,2)</f>
        <v>47.93</v>
      </c>
      <c r="H55" s="127">
        <v>1</v>
      </c>
      <c r="I55" s="140">
        <f t="shared" si="3"/>
        <v>461.19</v>
      </c>
    </row>
    <row r="56" spans="1:9">
      <c r="A56" s="128" t="str">
        <f>'Preços de Referência'!$A$42</f>
        <v>P8065</v>
      </c>
      <c r="B56" s="140" t="str">
        <f>VLOOKUP(A56,'Preços de Referência'!$A$3:$C$100,2,FALSE)</f>
        <v>Engenheiro de projetos júnior</v>
      </c>
      <c r="C56" s="4" t="s">
        <v>654</v>
      </c>
      <c r="D56" s="275">
        <v>5.7027999999999999</v>
      </c>
      <c r="E56" s="127">
        <v>1</v>
      </c>
      <c r="F56" s="126">
        <f>VLOOKUP(A56,'Preços de Referência'!$A$3:$C$100,3,FALSE)</f>
        <v>22594.78</v>
      </c>
      <c r="G56" s="140">
        <f>ROUND(F56/'Preços de Referência'!$G$83,2)</f>
        <v>123.82</v>
      </c>
      <c r="H56" s="467">
        <v>1</v>
      </c>
      <c r="I56" s="140">
        <f t="shared" si="3"/>
        <v>706.12</v>
      </c>
    </row>
    <row r="57" spans="1:9">
      <c r="A57" s="128" t="str">
        <f>'Preços de Referência'!$A$60</f>
        <v>P8113</v>
      </c>
      <c r="B57" s="140" t="str">
        <f>VLOOKUP(A57,'Preços de Referência'!$A$3:$C$100,2,FALSE)</f>
        <v>Motorista de veículo leve</v>
      </c>
      <c r="C57" s="4" t="s">
        <v>654</v>
      </c>
      <c r="D57" s="275">
        <v>4.1475</v>
      </c>
      <c r="E57" s="127">
        <v>1</v>
      </c>
      <c r="F57" s="126">
        <f>VLOOKUP(A57,'Preços de Referência'!$A$3:$C$100,3,FALSE)</f>
        <v>4745.01</v>
      </c>
      <c r="G57" s="140">
        <f>ROUND(F57/'Preços de Referência'!$G$83,2)</f>
        <v>26</v>
      </c>
      <c r="H57" s="127">
        <v>1</v>
      </c>
      <c r="I57" s="140">
        <f t="shared" si="3"/>
        <v>107.84</v>
      </c>
    </row>
    <row r="58" spans="1:9">
      <c r="A58" s="203" t="str">
        <f>'Preços de Referência'!$E$5</f>
        <v>E8891</v>
      </c>
      <c r="B58" s="126" t="str">
        <f>'Preços de Referência'!$F$5</f>
        <v>Veículo leve - tipo pick up 4x4 (s/ motorista)</v>
      </c>
      <c r="C58" s="4" t="s">
        <v>654</v>
      </c>
      <c r="D58" s="275">
        <v>4.1475</v>
      </c>
      <c r="E58" s="127">
        <v>1</v>
      </c>
      <c r="F58" s="126">
        <f>'Preços de Referência'!$N$5</f>
        <v>8274.9513000000006</v>
      </c>
      <c r="G58" s="140">
        <f>ROUND(F58/'Preços de Referência'!$G$83,2)</f>
        <v>45.35</v>
      </c>
      <c r="H58" s="127">
        <v>1</v>
      </c>
      <c r="I58" s="140">
        <f t="shared" si="3"/>
        <v>188.09</v>
      </c>
    </row>
    <row r="59" spans="1:9">
      <c r="A59" s="262" t="str">
        <f>'Preços de Referência'!$E$141</f>
        <v>B8951</v>
      </c>
      <c r="B59" s="263" t="str">
        <f>'Preços de Referência'!$F$141</f>
        <v>Imóvel Comercial (2,60% do CMCC - SINAPI)</v>
      </c>
      <c r="C59" s="4" t="s">
        <v>654</v>
      </c>
      <c r="D59" s="274">
        <v>2.4220999999999999</v>
      </c>
      <c r="E59" s="291">
        <v>3</v>
      </c>
      <c r="F59" s="263">
        <f>'Preços de Referência'!$I$141*'Preços de Referência'!$J$141</f>
        <v>231.95594135802472</v>
      </c>
      <c r="G59" s="140">
        <f>ROUND(F59/'Preços de Referência'!$G$83,2)</f>
        <v>1.27</v>
      </c>
      <c r="H59" s="461">
        <v>1</v>
      </c>
      <c r="I59" s="140">
        <f t="shared" si="3"/>
        <v>9.23</v>
      </c>
    </row>
    <row r="60" spans="1:9">
      <c r="A60" s="262" t="str">
        <f>'Preços de Referência'!$E$142</f>
        <v>B8952</v>
      </c>
      <c r="B60" s="263" t="str">
        <f>'Preços de Referência'!$F$142</f>
        <v>Imóvel Residencial (1,70% do CMCC - SINAPI)</v>
      </c>
      <c r="C60" s="265" t="s">
        <v>654</v>
      </c>
      <c r="D60" s="276">
        <v>4.1475</v>
      </c>
      <c r="E60" s="291">
        <v>2</v>
      </c>
      <c r="F60" s="263">
        <f>'Preços de Referência'!$J$142*'Preços de Referência'!$I$142</f>
        <v>387.4402</v>
      </c>
      <c r="G60" s="140">
        <f>ROUND(F60/'Preços de Referência'!$G$83,2)</f>
        <v>2.12</v>
      </c>
      <c r="H60" s="461">
        <v>1</v>
      </c>
      <c r="I60" s="140">
        <f t="shared" si="3"/>
        <v>17.59</v>
      </c>
    </row>
    <row r="61" spans="1:9">
      <c r="A61" s="262" t="str">
        <f>'Preços de Referência'!$E$143</f>
        <v>B8953</v>
      </c>
      <c r="B61" s="263" t="str">
        <f>'Preços de Referência'!$F$143</f>
        <v>Mobiliário Escritório</v>
      </c>
      <c r="C61" s="265" t="s">
        <v>654</v>
      </c>
      <c r="D61" s="276">
        <v>2.4220999999999999</v>
      </c>
      <c r="E61" s="291">
        <v>3</v>
      </c>
      <c r="F61" s="263">
        <f>'Preços de Referência'!$I$143</f>
        <v>490.4</v>
      </c>
      <c r="G61" s="140">
        <f>ROUND(F61/'Preços de Referência'!$G$83,2)</f>
        <v>2.69</v>
      </c>
      <c r="H61" s="461">
        <v>1</v>
      </c>
      <c r="I61" s="140">
        <f t="shared" si="3"/>
        <v>19.55</v>
      </c>
    </row>
    <row r="62" spans="1:9">
      <c r="A62" s="262" t="str">
        <f>'Preços de Referência'!$E$144</f>
        <v>B8954</v>
      </c>
      <c r="B62" s="263" t="str">
        <f>'Preços de Referência'!$F$144</f>
        <v>Mobiliário Residência</v>
      </c>
      <c r="C62" s="265" t="s">
        <v>654</v>
      </c>
      <c r="D62" s="276">
        <v>4.1475</v>
      </c>
      <c r="E62" s="291">
        <v>2</v>
      </c>
      <c r="F62" s="263">
        <f>'Preços de Referência'!$I$144</f>
        <v>43.98</v>
      </c>
      <c r="G62" s="140">
        <f>ROUND(F62/'Preços de Referência'!$G$83,2)</f>
        <v>0.24</v>
      </c>
      <c r="H62" s="461">
        <v>1</v>
      </c>
      <c r="I62" s="140">
        <f t="shared" si="3"/>
        <v>1.99</v>
      </c>
    </row>
    <row r="63" spans="1:9">
      <c r="A63" s="262" t="str">
        <f>'Preços de Referência'!$E$149</f>
        <v>B8959</v>
      </c>
      <c r="B63" s="263" t="str">
        <f>'Preços de Referência'!$F$149</f>
        <v>Custos Diversos Escritório</v>
      </c>
      <c r="C63" s="265" t="s">
        <v>654</v>
      </c>
      <c r="D63" s="276">
        <v>2.4220999999999999</v>
      </c>
      <c r="E63" s="291">
        <v>3</v>
      </c>
      <c r="F63" s="263">
        <f>'Preços de Referência'!$I$149</f>
        <v>135.22</v>
      </c>
      <c r="G63" s="140">
        <f>ROUND(F63/'Preços de Referência'!$G$83,2)</f>
        <v>0.74</v>
      </c>
      <c r="H63" s="461">
        <v>1</v>
      </c>
      <c r="I63" s="140">
        <f t="shared" si="3"/>
        <v>5.38</v>
      </c>
    </row>
    <row r="64" spans="1:9">
      <c r="A64" s="262" t="str">
        <f>'Preços de Referência'!$E$150</f>
        <v>B8960</v>
      </c>
      <c r="B64" s="263" t="str">
        <f>'Preços de Referência'!$F$150</f>
        <v>Custos Diversos Residência</v>
      </c>
      <c r="C64" s="265" t="s">
        <v>654</v>
      </c>
      <c r="D64" s="276">
        <v>4.1475</v>
      </c>
      <c r="E64" s="291">
        <v>2</v>
      </c>
      <c r="F64" s="263">
        <f>'Preços de Referência'!$I$150</f>
        <v>206.13</v>
      </c>
      <c r="G64" s="140">
        <f>ROUND(F64/'Preços de Referência'!$G$83,2)</f>
        <v>1.1299999999999999</v>
      </c>
      <c r="H64" s="461">
        <v>1</v>
      </c>
      <c r="I64" s="140">
        <f t="shared" si="3"/>
        <v>9.3699999999999992</v>
      </c>
    </row>
    <row r="65" spans="1:9">
      <c r="A65" s="606" t="s">
        <v>655</v>
      </c>
      <c r="B65" s="606"/>
      <c r="C65" s="606"/>
      <c r="D65" s="606"/>
      <c r="E65" s="606"/>
      <c r="F65" s="606"/>
      <c r="G65" s="606"/>
      <c r="H65" s="146"/>
      <c r="I65" s="147">
        <f>SUM(I54:I64)</f>
        <v>1801.9099999999996</v>
      </c>
    </row>
    <row r="66" spans="1:9">
      <c r="A66" s="606" t="s">
        <v>656</v>
      </c>
      <c r="B66" s="606"/>
      <c r="C66" s="611"/>
      <c r="D66" s="611"/>
      <c r="E66" s="611"/>
      <c r="F66" s="149">
        <f>BDI!$D$37</f>
        <v>0.44600000000000001</v>
      </c>
      <c r="G66" s="149"/>
      <c r="H66" s="149"/>
      <c r="I66" s="147">
        <f>ROUND((I65*F66),2)</f>
        <v>803.65</v>
      </c>
    </row>
    <row r="67" spans="1:9" ht="13.5" thickBot="1">
      <c r="A67" s="612" t="s">
        <v>657</v>
      </c>
      <c r="B67" s="612"/>
      <c r="C67" s="612"/>
      <c r="D67" s="612"/>
      <c r="E67" s="612"/>
      <c r="F67" s="612"/>
      <c r="G67" s="612"/>
      <c r="H67" s="146"/>
      <c r="I67" s="235">
        <f>ROUND((I65+I66),2)</f>
        <v>2605.56</v>
      </c>
    </row>
    <row r="68" spans="1:9" ht="13.5" thickBot="1">
      <c r="A68" s="204"/>
      <c r="B68" s="154" t="s">
        <v>658</v>
      </c>
      <c r="C68" s="332">
        <f>'[21]PRODUTOS E QUANTITATIVOS'!$C$29</f>
        <v>169.906384036182</v>
      </c>
      <c r="D68" s="153"/>
      <c r="E68" s="155"/>
      <c r="F68" s="154" t="s">
        <v>659</v>
      </c>
      <c r="G68" s="154"/>
      <c r="H68" s="154"/>
      <c r="I68" s="236">
        <f>C68*I67</f>
        <v>442701.27798931435</v>
      </c>
    </row>
    <row r="69" spans="1:9">
      <c r="A69" s="207"/>
    </row>
    <row r="70" spans="1:9" s="8" customFormat="1" ht="15.75">
      <c r="A70" s="162" t="str">
        <f>PRODUTOS!A30</f>
        <v>Produto 3.4</v>
      </c>
      <c r="B70" s="650" t="str">
        <f>PRODUTOS!B30</f>
        <v>Laudo técnico de vistoria cautelar</v>
      </c>
      <c r="C70" s="650"/>
      <c r="D70" s="650"/>
      <c r="E70" s="650"/>
      <c r="F70" s="651"/>
      <c r="G70" s="651"/>
      <c r="H70" s="651"/>
      <c r="I70" s="484" t="str">
        <f>PRODUTOS!C30</f>
        <v>DIAG-4</v>
      </c>
    </row>
    <row r="71" spans="1:9">
      <c r="A71" s="608" t="s">
        <v>10</v>
      </c>
      <c r="B71" s="608" t="s">
        <v>11</v>
      </c>
      <c r="C71" s="608" t="s">
        <v>12</v>
      </c>
      <c r="D71" s="608" t="s">
        <v>649</v>
      </c>
      <c r="E71" s="610"/>
      <c r="F71" s="607" t="s">
        <v>650</v>
      </c>
      <c r="G71" s="607"/>
      <c r="H71" s="607"/>
      <c r="I71" s="607"/>
    </row>
    <row r="72" spans="1:9">
      <c r="A72" s="609"/>
      <c r="B72" s="609"/>
      <c r="C72" s="609"/>
      <c r="D72" s="143" t="s">
        <v>651</v>
      </c>
      <c r="E72" s="143" t="s">
        <v>16</v>
      </c>
      <c r="F72" s="453" t="s">
        <v>652</v>
      </c>
      <c r="G72" s="453" t="s">
        <v>653</v>
      </c>
      <c r="H72" s="453" t="s">
        <v>649</v>
      </c>
      <c r="I72" s="453" t="s">
        <v>16</v>
      </c>
    </row>
    <row r="73" spans="1:9">
      <c r="A73" s="4" t="str">
        <f>'Preços de Referência'!$A$43</f>
        <v>P8066</v>
      </c>
      <c r="B73" s="140" t="str">
        <f>VLOOKUP(A73,'Preços de Referência'!$A$3:$C$100,2,FALSE)</f>
        <v>Engenheiro de projetos pleno</v>
      </c>
      <c r="C73" s="4" t="s">
        <v>654</v>
      </c>
      <c r="D73" s="274">
        <v>12.442500000000001</v>
      </c>
      <c r="E73" s="292">
        <v>1</v>
      </c>
      <c r="F73" s="140">
        <f>VLOOKUP(A73,'Preços de Referência'!$A$3:$C$100,3,FALSE)</f>
        <v>22853.93</v>
      </c>
      <c r="G73" s="140">
        <f>ROUND(F73/'Preços de Referência'!$G$83,2)</f>
        <v>125.24</v>
      </c>
      <c r="H73" s="141">
        <v>1</v>
      </c>
      <c r="I73" s="140">
        <f t="shared" ref="I73:I81" si="4">ROUND(D73*E73*G73,2)</f>
        <v>1558.3</v>
      </c>
    </row>
    <row r="74" spans="1:9">
      <c r="A74" s="4" t="str">
        <f>'Preços de Referência'!$A$60</f>
        <v>P8113</v>
      </c>
      <c r="B74" s="140" t="str">
        <f>VLOOKUP(A74,'Preços de Referência'!$A$3:$C$100,2,FALSE)</f>
        <v>Motorista de veículo leve</v>
      </c>
      <c r="C74" s="4" t="s">
        <v>654</v>
      </c>
      <c r="D74" s="275">
        <v>8.2949999999999999</v>
      </c>
      <c r="E74" s="290">
        <v>1</v>
      </c>
      <c r="F74" s="140">
        <f>VLOOKUP(A74,'Preços de Referência'!$A$3:$C$100,3,FALSE)</f>
        <v>4745.01</v>
      </c>
      <c r="G74" s="140">
        <f>ROUND(F74/'Preços de Referência'!$G$83,2)</f>
        <v>26</v>
      </c>
      <c r="H74" s="127">
        <v>1</v>
      </c>
      <c r="I74" s="140">
        <f t="shared" si="4"/>
        <v>215.67</v>
      </c>
    </row>
    <row r="75" spans="1:9">
      <c r="A75" s="203" t="str">
        <f>'Preços de Referência'!$E$5</f>
        <v>E8891</v>
      </c>
      <c r="B75" s="126" t="str">
        <f>'Preços de Referência'!$F$5</f>
        <v>Veículo leve - tipo pick up 4x4 (s/ motorista)</v>
      </c>
      <c r="C75" s="4" t="s">
        <v>654</v>
      </c>
      <c r="D75" s="275">
        <v>8.2949999999999999</v>
      </c>
      <c r="E75" s="290">
        <v>1</v>
      </c>
      <c r="F75" s="126">
        <f>'Preços de Referência'!$N$5</f>
        <v>8274.9513000000006</v>
      </c>
      <c r="G75" s="140">
        <f>ROUND(F75/'Preços de Referência'!$G$83,2)</f>
        <v>45.35</v>
      </c>
      <c r="H75" s="127">
        <v>1</v>
      </c>
      <c r="I75" s="140">
        <f t="shared" si="4"/>
        <v>376.18</v>
      </c>
    </row>
    <row r="76" spans="1:9">
      <c r="A76" s="262" t="str">
        <f>'Preços de Referência'!$E$141</f>
        <v>B8951</v>
      </c>
      <c r="B76" s="263" t="str">
        <f>'Preços de Referência'!$F$141</f>
        <v>Imóvel Comercial (2,60% do CMCC - SINAPI)</v>
      </c>
      <c r="C76" s="4" t="s">
        <v>654</v>
      </c>
      <c r="D76" s="274">
        <v>4.1475</v>
      </c>
      <c r="E76" s="291">
        <v>1</v>
      </c>
      <c r="F76" s="263">
        <f>'Preços de Referência'!$I$141*'Preços de Referência'!$J$141</f>
        <v>231.95594135802472</v>
      </c>
      <c r="G76" s="140">
        <f>ROUND(F76/'Preços de Referência'!$G$83,2)</f>
        <v>1.27</v>
      </c>
      <c r="H76" s="461">
        <v>1</v>
      </c>
      <c r="I76" s="140">
        <f t="shared" si="4"/>
        <v>5.27</v>
      </c>
    </row>
    <row r="77" spans="1:9">
      <c r="A77" s="262" t="str">
        <f>'Preços de Referência'!$E$142</f>
        <v>B8952</v>
      </c>
      <c r="B77" s="263" t="str">
        <f>'Preços de Referência'!$F$142</f>
        <v>Imóvel Residencial (1,70% do CMCC - SINAPI)</v>
      </c>
      <c r="C77" s="265" t="s">
        <v>654</v>
      </c>
      <c r="D77" s="276">
        <v>12.442500000000001</v>
      </c>
      <c r="E77" s="291">
        <v>1</v>
      </c>
      <c r="F77" s="263">
        <f>'Preços de Referência'!$J$142*'Preços de Referência'!$I$142</f>
        <v>387.4402</v>
      </c>
      <c r="G77" s="140">
        <f>ROUND(F77/'Preços de Referência'!$G$83,2)</f>
        <v>2.12</v>
      </c>
      <c r="H77" s="461">
        <v>1</v>
      </c>
      <c r="I77" s="140">
        <f t="shared" si="4"/>
        <v>26.38</v>
      </c>
    </row>
    <row r="78" spans="1:9">
      <c r="A78" s="262" t="str">
        <f>'Preços de Referência'!$E$143</f>
        <v>B8953</v>
      </c>
      <c r="B78" s="263" t="str">
        <f>'Preços de Referência'!$F$143</f>
        <v>Mobiliário Escritório</v>
      </c>
      <c r="C78" s="265" t="s">
        <v>654</v>
      </c>
      <c r="D78" s="276">
        <v>4.1475</v>
      </c>
      <c r="E78" s="291">
        <v>1</v>
      </c>
      <c r="F78" s="263">
        <f>'Preços de Referência'!$I$143</f>
        <v>490.4</v>
      </c>
      <c r="G78" s="140">
        <f>ROUND(F78/'Preços de Referência'!$G$83,2)</f>
        <v>2.69</v>
      </c>
      <c r="H78" s="461">
        <v>1</v>
      </c>
      <c r="I78" s="140">
        <f t="shared" si="4"/>
        <v>11.16</v>
      </c>
    </row>
    <row r="79" spans="1:9">
      <c r="A79" s="262" t="str">
        <f>'Preços de Referência'!$E$144</f>
        <v>B8954</v>
      </c>
      <c r="B79" s="263" t="str">
        <f>'Preços de Referência'!$F$144</f>
        <v>Mobiliário Residência</v>
      </c>
      <c r="C79" s="265" t="s">
        <v>654</v>
      </c>
      <c r="D79" s="276">
        <v>12.442500000000001</v>
      </c>
      <c r="E79" s="291">
        <v>1</v>
      </c>
      <c r="F79" s="263">
        <f>'Preços de Referência'!$I$144</f>
        <v>43.98</v>
      </c>
      <c r="G79" s="140">
        <f>ROUND(F79/'Preços de Referência'!$G$83,2)</f>
        <v>0.24</v>
      </c>
      <c r="H79" s="461">
        <v>1</v>
      </c>
      <c r="I79" s="140">
        <f t="shared" si="4"/>
        <v>2.99</v>
      </c>
    </row>
    <row r="80" spans="1:9">
      <c r="A80" s="262" t="str">
        <f>'Preços de Referência'!$E$149</f>
        <v>B8959</v>
      </c>
      <c r="B80" s="263" t="str">
        <f>'Preços de Referência'!$F$149</f>
        <v>Custos Diversos Escritório</v>
      </c>
      <c r="C80" s="265" t="s">
        <v>654</v>
      </c>
      <c r="D80" s="276">
        <v>4.1475</v>
      </c>
      <c r="E80" s="291">
        <v>1</v>
      </c>
      <c r="F80" s="263">
        <f>'Preços de Referência'!$I$149</f>
        <v>135.22</v>
      </c>
      <c r="G80" s="140">
        <f>ROUND(F80/'Preços de Referência'!$G$83,2)</f>
        <v>0.74</v>
      </c>
      <c r="H80" s="461">
        <v>1</v>
      </c>
      <c r="I80" s="140">
        <f t="shared" si="4"/>
        <v>3.07</v>
      </c>
    </row>
    <row r="81" spans="1:9">
      <c r="A81" s="262" t="str">
        <f>'Preços de Referência'!$E$150</f>
        <v>B8960</v>
      </c>
      <c r="B81" s="263" t="str">
        <f>'Preços de Referência'!$F$150</f>
        <v>Custos Diversos Residência</v>
      </c>
      <c r="C81" s="265" t="s">
        <v>654</v>
      </c>
      <c r="D81" s="276">
        <v>12.442500000000001</v>
      </c>
      <c r="E81" s="291">
        <v>1</v>
      </c>
      <c r="F81" s="263">
        <f>'Preços de Referência'!$I$150</f>
        <v>206.13</v>
      </c>
      <c r="G81" s="140">
        <f>ROUND(F81/'Preços de Referência'!$G$83,2)</f>
        <v>1.1299999999999999</v>
      </c>
      <c r="H81" s="461">
        <v>1</v>
      </c>
      <c r="I81" s="140">
        <f t="shared" si="4"/>
        <v>14.06</v>
      </c>
    </row>
    <row r="82" spans="1:9">
      <c r="A82" s="606" t="s">
        <v>655</v>
      </c>
      <c r="B82" s="606"/>
      <c r="C82" s="606"/>
      <c r="D82" s="606"/>
      <c r="E82" s="606"/>
      <c r="F82" s="606"/>
      <c r="G82" s="606"/>
      <c r="H82" s="146"/>
      <c r="I82" s="147">
        <f>SUM(I73:I81)</f>
        <v>2213.08</v>
      </c>
    </row>
    <row r="83" spans="1:9">
      <c r="A83" s="606" t="s">
        <v>656</v>
      </c>
      <c r="B83" s="606"/>
      <c r="C83" s="611"/>
      <c r="D83" s="611"/>
      <c r="E83" s="611"/>
      <c r="F83" s="149">
        <f>BDI!$D$37</f>
        <v>0.44600000000000001</v>
      </c>
      <c r="G83" s="149"/>
      <c r="H83" s="149"/>
      <c r="I83" s="147">
        <f>ROUND((I82*F83),2)</f>
        <v>987.03</v>
      </c>
    </row>
    <row r="84" spans="1:9" ht="13.5" thickBot="1">
      <c r="A84" s="612" t="s">
        <v>657</v>
      </c>
      <c r="B84" s="612"/>
      <c r="C84" s="612"/>
      <c r="D84" s="612"/>
      <c r="E84" s="612"/>
      <c r="F84" s="612"/>
      <c r="G84" s="612"/>
      <c r="H84" s="146"/>
      <c r="I84" s="235">
        <f>ROUND((I82+I83),2)</f>
        <v>3200.11</v>
      </c>
    </row>
    <row r="85" spans="1:9" ht="13.5" thickBot="1">
      <c r="A85" s="204"/>
      <c r="B85" s="154" t="s">
        <v>658</v>
      </c>
      <c r="C85" s="332">
        <f>'[21]PRODUTOS E QUANTITATIVOS'!$C$30</f>
        <v>71.548394527536743</v>
      </c>
      <c r="D85" s="153"/>
      <c r="E85" s="155"/>
      <c r="F85" s="154" t="s">
        <v>659</v>
      </c>
      <c r="G85" s="154"/>
      <c r="H85" s="154"/>
      <c r="I85" s="236">
        <f>C85*I84</f>
        <v>228962.73281151563</v>
      </c>
    </row>
    <row r="86" spans="1:9">
      <c r="A86" s="207"/>
    </row>
    <row r="87" spans="1:9" s="8" customFormat="1" ht="15.75">
      <c r="A87" s="162" t="str">
        <f>PRODUTOS!A31</f>
        <v>Produto 3.5</v>
      </c>
      <c r="B87" s="645" t="str">
        <f>PRODUTOS!B31</f>
        <v>Diagnóstico para reassentamento</v>
      </c>
      <c r="C87" s="646"/>
      <c r="D87" s="646"/>
      <c r="E87" s="646"/>
      <c r="F87" s="647"/>
      <c r="G87" s="647"/>
      <c r="H87" s="647"/>
      <c r="I87" s="483" t="str">
        <f>PRODUTOS!C31</f>
        <v>DIAG-5</v>
      </c>
    </row>
    <row r="88" spans="1:9">
      <c r="A88" s="608" t="s">
        <v>10</v>
      </c>
      <c r="B88" s="608" t="s">
        <v>11</v>
      </c>
      <c r="C88" s="608" t="s">
        <v>12</v>
      </c>
      <c r="D88" s="608" t="s">
        <v>649</v>
      </c>
      <c r="E88" s="610"/>
      <c r="F88" s="607" t="s">
        <v>650</v>
      </c>
      <c r="G88" s="607"/>
      <c r="H88" s="607"/>
      <c r="I88" s="607"/>
    </row>
    <row r="89" spans="1:9">
      <c r="A89" s="609"/>
      <c r="B89" s="609"/>
      <c r="C89" s="609"/>
      <c r="D89" s="143" t="s">
        <v>651</v>
      </c>
      <c r="E89" s="143" t="s">
        <v>16</v>
      </c>
      <c r="F89" s="453" t="s">
        <v>652</v>
      </c>
      <c r="G89" s="453" t="s">
        <v>653</v>
      </c>
      <c r="H89" s="453" t="s">
        <v>649</v>
      </c>
      <c r="I89" s="453" t="s">
        <v>16</v>
      </c>
    </row>
    <row r="90" spans="1:9">
      <c r="A90" s="4" t="str">
        <f>'Preços de Referência'!$A$43</f>
        <v>P8066</v>
      </c>
      <c r="B90" s="140" t="str">
        <f>VLOOKUP(A90,'Preços de Referência'!$A$3:$C$100,2,FALSE)</f>
        <v>Engenheiro de projetos pleno</v>
      </c>
      <c r="C90" s="4" t="s">
        <v>654</v>
      </c>
      <c r="D90" s="274">
        <v>497.7</v>
      </c>
      <c r="E90" s="141">
        <v>1</v>
      </c>
      <c r="F90" s="140">
        <f>VLOOKUP(A90,'Preços de Referência'!$A$3:$C$100,3,FALSE)</f>
        <v>22853.93</v>
      </c>
      <c r="G90" s="140">
        <f>ROUND(F90/'Preços de Referência'!$G$83,2)</f>
        <v>125.24</v>
      </c>
      <c r="H90" s="141">
        <v>1</v>
      </c>
      <c r="I90" s="140">
        <f t="shared" ref="I90:I108" si="5">ROUND(D90*E90*G90,2)</f>
        <v>62331.95</v>
      </c>
    </row>
    <row r="91" spans="1:9">
      <c r="A91" s="4" t="str">
        <f>'Preços de Referência'!$A$14</f>
        <v>P8020</v>
      </c>
      <c r="B91" s="140" t="str">
        <f>VLOOKUP(A91,'Preços de Referência'!$A$3:$C$100,2,FALSE)</f>
        <v>Assistente social pleno</v>
      </c>
      <c r="C91" s="4" t="s">
        <v>654</v>
      </c>
      <c r="D91" s="275">
        <v>331.8</v>
      </c>
      <c r="E91" s="127">
        <v>1</v>
      </c>
      <c r="F91" s="126">
        <f>VLOOKUP(A91,'Preços de Referência'!$A$3:$C$100,3,FALSE)</f>
        <v>8747.3799999999992</v>
      </c>
      <c r="G91" s="140">
        <f>ROUND(F91/'Preços de Referência'!$G$83,2)</f>
        <v>47.93</v>
      </c>
      <c r="H91" s="127">
        <v>1</v>
      </c>
      <c r="I91" s="140">
        <f t="shared" si="5"/>
        <v>15903.17</v>
      </c>
    </row>
    <row r="92" spans="1:9">
      <c r="A92" s="4" t="str">
        <f>'Preços de Referência'!$A$5</f>
        <v>P8002</v>
      </c>
      <c r="B92" s="140" t="str">
        <f>VLOOKUP(A92,'Preços de Referência'!$A$3:$C$100,2,FALSE)</f>
        <v>Advogado pleno</v>
      </c>
      <c r="C92" s="4" t="s">
        <v>654</v>
      </c>
      <c r="D92" s="275">
        <v>165.9</v>
      </c>
      <c r="E92" s="127">
        <v>1</v>
      </c>
      <c r="F92" s="126">
        <f>VLOOKUP(A92,'Preços de Referência'!$A$3:$C$100,3,FALSE)</f>
        <v>11412.73</v>
      </c>
      <c r="G92" s="140">
        <f>ROUND(F92/'Preços de Referência'!$G$83,2)</f>
        <v>62.54</v>
      </c>
      <c r="H92" s="127">
        <v>1</v>
      </c>
      <c r="I92" s="140">
        <f t="shared" si="5"/>
        <v>10375.39</v>
      </c>
    </row>
    <row r="93" spans="1:9">
      <c r="A93" s="4" t="str">
        <f>'Preços de Referência'!$A$70</f>
        <v>P8147</v>
      </c>
      <c r="B93" s="140" t="str">
        <f>VLOOKUP(A93,'Preços de Referência'!$A$3:$C$100,2,FALSE)</f>
        <v>Técnico de obras</v>
      </c>
      <c r="C93" s="4" t="s">
        <v>654</v>
      </c>
      <c r="D93" s="275">
        <v>456.22500000000002</v>
      </c>
      <c r="E93" s="127">
        <v>1</v>
      </c>
      <c r="F93" s="126">
        <f>VLOOKUP(A93,'Preços de Referência'!$A$3:$C$100,3,FALSE)</f>
        <v>6747.72</v>
      </c>
      <c r="G93" s="140">
        <f>ROUND(F93/'Preços de Referência'!$G$83,2)</f>
        <v>36.979999999999997</v>
      </c>
      <c r="H93" s="127">
        <v>1</v>
      </c>
      <c r="I93" s="140">
        <f t="shared" si="5"/>
        <v>16871.2</v>
      </c>
    </row>
    <row r="94" spans="1:9">
      <c r="A94" s="4" t="str">
        <f>'Preços de Referência'!$A$72</f>
        <v>P8155</v>
      </c>
      <c r="B94" s="140" t="str">
        <f>VLOOKUP(A94,'Preços de Referência'!$A$3:$C$100,2,FALSE)</f>
        <v>Técnico em geoprocessamento</v>
      </c>
      <c r="C94" s="4" t="s">
        <v>654</v>
      </c>
      <c r="D94" s="275">
        <v>41.475000000000001</v>
      </c>
      <c r="E94" s="127">
        <v>1</v>
      </c>
      <c r="F94" s="126">
        <f>VLOOKUP(A94,'Preços de Referência'!$A$3:$C$100,3,FALSE)</f>
        <v>6038.2</v>
      </c>
      <c r="G94" s="140">
        <f>ROUND(F94/'Preços de Referência'!$G$83,2)</f>
        <v>33.090000000000003</v>
      </c>
      <c r="H94" s="127">
        <v>1</v>
      </c>
      <c r="I94" s="140">
        <f t="shared" si="5"/>
        <v>1372.41</v>
      </c>
    </row>
    <row r="95" spans="1:9">
      <c r="A95" s="4" t="str">
        <f>'Preços de Referência'!$A$74</f>
        <v>P8163</v>
      </c>
      <c r="B95" s="140" t="str">
        <f>VLOOKUP(A95,'Preços de Referência'!$A$3:$C$100,2,FALSE)</f>
        <v>Topógrafo</v>
      </c>
      <c r="C95" s="4" t="s">
        <v>654</v>
      </c>
      <c r="D95" s="275">
        <v>99.54</v>
      </c>
      <c r="E95" s="127">
        <v>1</v>
      </c>
      <c r="F95" s="126">
        <f>VLOOKUP(A95,'Preços de Referência'!$A$3:$C$100,3,FALSE)</f>
        <v>5382.48</v>
      </c>
      <c r="G95" s="140">
        <f>ROUND(F95/'Preços de Referência'!$G$83,2)</f>
        <v>29.5</v>
      </c>
      <c r="H95" s="127">
        <v>1</v>
      </c>
      <c r="I95" s="140">
        <f t="shared" si="5"/>
        <v>2936.43</v>
      </c>
    </row>
    <row r="96" spans="1:9">
      <c r="A96" s="4" t="str">
        <f>'Preços de Referência'!$A$19</f>
        <v>P8028</v>
      </c>
      <c r="B96" s="140" t="str">
        <f>VLOOKUP(A96,'Preços de Referência'!$A$3:$C$100,2,FALSE)</f>
        <v>Auxiliar de topografia</v>
      </c>
      <c r="C96" s="4" t="s">
        <v>654</v>
      </c>
      <c r="D96" s="275">
        <v>99.54</v>
      </c>
      <c r="E96" s="127">
        <v>1</v>
      </c>
      <c r="F96" s="126">
        <f>VLOOKUP(A96,'Preços de Referência'!$A$3:$C$100,3,FALSE)</f>
        <v>3926.57</v>
      </c>
      <c r="G96" s="140">
        <f>ROUND(F96/'Preços de Referência'!$G$83,2)</f>
        <v>21.52</v>
      </c>
      <c r="H96" s="127">
        <v>1</v>
      </c>
      <c r="I96" s="140">
        <f t="shared" si="5"/>
        <v>2142.1</v>
      </c>
    </row>
    <row r="97" spans="1:9">
      <c r="A97" s="4" t="str">
        <f>'Preços de Referência'!$A$16</f>
        <v>P8025</v>
      </c>
      <c r="B97" s="140" t="str">
        <f>VLOOKUP(A97,'Preços de Referência'!$A$3:$C$100,2,FALSE)</f>
        <v>Auxiliar</v>
      </c>
      <c r="C97" s="4" t="s">
        <v>654</v>
      </c>
      <c r="D97" s="275">
        <v>99.54</v>
      </c>
      <c r="E97" s="127">
        <v>1</v>
      </c>
      <c r="F97" s="126">
        <f>VLOOKUP(A97,'Preços de Referência'!$A$3:$C$100,3,FALSE)</f>
        <v>3938.49</v>
      </c>
      <c r="G97" s="140">
        <f>ROUND(F97/'Preços de Referência'!$G$83,2)</f>
        <v>21.58</v>
      </c>
      <c r="H97" s="127">
        <v>1</v>
      </c>
      <c r="I97" s="140">
        <f t="shared" si="5"/>
        <v>2148.0700000000002</v>
      </c>
    </row>
    <row r="98" spans="1:9">
      <c r="A98" s="4" t="str">
        <f>'Preços de Referência'!$A$60</f>
        <v>P8113</v>
      </c>
      <c r="B98" s="140" t="str">
        <f>VLOOKUP(A98,'Preços de Referência'!$A$3:$C$100,2,FALSE)</f>
        <v>Motorista de veículo leve</v>
      </c>
      <c r="C98" s="4" t="s">
        <v>654</v>
      </c>
      <c r="D98" s="275">
        <v>364.98</v>
      </c>
      <c r="E98" s="127">
        <v>1</v>
      </c>
      <c r="F98" s="126">
        <f>VLOOKUP(A98,'Preços de Referência'!$A$3:$C$100,3,FALSE)</f>
        <v>4745.01</v>
      </c>
      <c r="G98" s="140">
        <f>ROUND(F98/'Preços de Referência'!$G$83,2)</f>
        <v>26</v>
      </c>
      <c r="H98" s="127">
        <v>1</v>
      </c>
      <c r="I98" s="140">
        <f t="shared" si="5"/>
        <v>9489.48</v>
      </c>
    </row>
    <row r="99" spans="1:9">
      <c r="A99" s="4" t="str">
        <f>'Preços de Referência'!$E$5</f>
        <v>E8891</v>
      </c>
      <c r="B99" s="126" t="str">
        <f>'Preços de Referência'!$F$5</f>
        <v>Veículo leve - tipo pick up 4x4 (s/ motorista)</v>
      </c>
      <c r="C99" s="4" t="s">
        <v>654</v>
      </c>
      <c r="D99" s="275">
        <v>373.27499999999998</v>
      </c>
      <c r="E99" s="127">
        <v>1</v>
      </c>
      <c r="F99" s="126">
        <f>'Preços de Referência'!$N$5</f>
        <v>8274.9513000000006</v>
      </c>
      <c r="G99" s="140">
        <f>ROUND(F99/'Preços de Referência'!$G$83,2)</f>
        <v>45.35</v>
      </c>
      <c r="H99" s="127">
        <v>1</v>
      </c>
      <c r="I99" s="140">
        <f t="shared" si="5"/>
        <v>16928.02</v>
      </c>
    </row>
    <row r="100" spans="1:9">
      <c r="A100" s="4" t="str">
        <f>'Preços de Referência'!$E$108</f>
        <v>C5</v>
      </c>
      <c r="B100" s="126" t="str">
        <f>'Preços de Referência'!$F$108</f>
        <v>GPS Geodésico de dupla frequência - RTK</v>
      </c>
      <c r="C100" s="4" t="s">
        <v>654</v>
      </c>
      <c r="D100" s="275">
        <v>99.54</v>
      </c>
      <c r="E100" s="127">
        <v>1</v>
      </c>
      <c r="F100" s="126">
        <f>'Preços de Referência'!$H$108</f>
        <v>1586.56</v>
      </c>
      <c r="G100" s="140">
        <f>ROUND(F100/'Preços de Referência'!$G$83,2)</f>
        <v>8.69</v>
      </c>
      <c r="H100" s="127">
        <v>1</v>
      </c>
      <c r="I100" s="140">
        <f t="shared" si="5"/>
        <v>865</v>
      </c>
    </row>
    <row r="101" spans="1:9">
      <c r="A101" s="4" t="str">
        <f>'Preços de Referência'!$E$110</f>
        <v>IE6002</v>
      </c>
      <c r="B101" s="126" t="str">
        <f>'Preços de Referência'!$F$110</f>
        <v>GPS de navegação</v>
      </c>
      <c r="C101" s="4" t="s">
        <v>654</v>
      </c>
      <c r="D101" s="275">
        <v>99.54</v>
      </c>
      <c r="E101" s="127">
        <v>1</v>
      </c>
      <c r="F101" s="263">
        <f>'Preços de Referência'!$H$110</f>
        <v>254.66</v>
      </c>
      <c r="G101" s="140">
        <f>ROUND(F101/'Preços de Referência'!$G$83,2)</f>
        <v>1.4</v>
      </c>
      <c r="H101" s="127">
        <v>1</v>
      </c>
      <c r="I101" s="140">
        <f t="shared" si="5"/>
        <v>139.36000000000001</v>
      </c>
    </row>
    <row r="102" spans="1:9">
      <c r="A102" s="4" t="str">
        <f>'Preços de Referência'!$E$111</f>
        <v>IE6003</v>
      </c>
      <c r="B102" s="126" t="str">
        <f>'Preços de Referência'!$F$111</f>
        <v>Rádio comunicador</v>
      </c>
      <c r="C102" s="4" t="s">
        <v>654</v>
      </c>
      <c r="D102" s="275">
        <v>398.16</v>
      </c>
      <c r="E102" s="127">
        <v>1</v>
      </c>
      <c r="F102" s="126">
        <f>'Preços de Referência'!$H$111</f>
        <v>27.73</v>
      </c>
      <c r="G102" s="140">
        <f>ROUND(F102/'Preços de Referência'!$G$83,2)</f>
        <v>0.15</v>
      </c>
      <c r="H102" s="127">
        <v>1</v>
      </c>
      <c r="I102" s="140">
        <f t="shared" si="5"/>
        <v>59.72</v>
      </c>
    </row>
    <row r="103" spans="1:9">
      <c r="A103" s="262" t="str">
        <f>'Preços de Referência'!$E$141</f>
        <v>B8951</v>
      </c>
      <c r="B103" s="263" t="str">
        <f>'Preços de Referência'!$F$141</f>
        <v>Imóvel Comercial (2,60% do CMCC - SINAPI)</v>
      </c>
      <c r="C103" s="4" t="s">
        <v>654</v>
      </c>
      <c r="D103" s="274">
        <v>215.67</v>
      </c>
      <c r="E103" s="291">
        <v>5</v>
      </c>
      <c r="F103" s="263">
        <f>'Preços de Referência'!$I$141*'Preços de Referência'!$J$141</f>
        <v>231.95594135802472</v>
      </c>
      <c r="G103" s="140">
        <f>ROUND(F103/'Preços de Referência'!$G$83,2)</f>
        <v>1.27</v>
      </c>
      <c r="H103" s="461">
        <v>1</v>
      </c>
      <c r="I103" s="140">
        <f t="shared" si="5"/>
        <v>1369.5</v>
      </c>
    </row>
    <row r="104" spans="1:9">
      <c r="A104" s="262" t="str">
        <f>'Preços de Referência'!$E$142</f>
        <v>B8952</v>
      </c>
      <c r="B104" s="263" t="str">
        <f>'Preços de Referência'!$F$142</f>
        <v>Imóvel Residencial (1,70% do CMCC - SINAPI)</v>
      </c>
      <c r="C104" s="265" t="s">
        <v>654</v>
      </c>
      <c r="D104" s="276">
        <v>215.67</v>
      </c>
      <c r="E104" s="291">
        <v>5</v>
      </c>
      <c r="F104" s="263">
        <f>'Preços de Referência'!$J$142*'Preços de Referência'!$I$142</f>
        <v>387.4402</v>
      </c>
      <c r="G104" s="140">
        <f>ROUND(F104/'Preços de Referência'!$G$83,2)</f>
        <v>2.12</v>
      </c>
      <c r="H104" s="461">
        <v>1</v>
      </c>
      <c r="I104" s="140">
        <f t="shared" si="5"/>
        <v>2286.1</v>
      </c>
    </row>
    <row r="105" spans="1:9">
      <c r="A105" s="262" t="str">
        <f>'Preços de Referência'!$E$143</f>
        <v>B8953</v>
      </c>
      <c r="B105" s="263" t="str">
        <f>'Preços de Referência'!$F$143</f>
        <v>Mobiliário Escritório</v>
      </c>
      <c r="C105" s="265" t="s">
        <v>654</v>
      </c>
      <c r="D105" s="276">
        <v>215.67</v>
      </c>
      <c r="E105" s="291">
        <v>5</v>
      </c>
      <c r="F105" s="263">
        <f>'Preços de Referência'!$I$143</f>
        <v>490.4</v>
      </c>
      <c r="G105" s="140">
        <f>ROUND(F105/'Preços de Referência'!$G$83,2)</f>
        <v>2.69</v>
      </c>
      <c r="H105" s="461">
        <v>1</v>
      </c>
      <c r="I105" s="140">
        <f t="shared" si="5"/>
        <v>2900.76</v>
      </c>
    </row>
    <row r="106" spans="1:9">
      <c r="A106" s="262" t="str">
        <f>'Preços de Referência'!$E$144</f>
        <v>B8954</v>
      </c>
      <c r="B106" s="263" t="str">
        <f>'Preços de Referência'!$F$144</f>
        <v>Mobiliário Residência</v>
      </c>
      <c r="C106" s="265" t="s">
        <v>654</v>
      </c>
      <c r="D106" s="276">
        <v>215.67</v>
      </c>
      <c r="E106" s="291">
        <v>5</v>
      </c>
      <c r="F106" s="263">
        <f>'Preços de Referência'!$I$144</f>
        <v>43.98</v>
      </c>
      <c r="G106" s="140">
        <f>ROUND(F106/'Preços de Referência'!$G$83,2)</f>
        <v>0.24</v>
      </c>
      <c r="H106" s="461">
        <v>1</v>
      </c>
      <c r="I106" s="140">
        <f t="shared" si="5"/>
        <v>258.8</v>
      </c>
    </row>
    <row r="107" spans="1:9">
      <c r="A107" s="262" t="str">
        <f>'Preços de Referência'!$E$149</f>
        <v>B8959</v>
      </c>
      <c r="B107" s="263" t="str">
        <f>'Preços de Referência'!$F$149</f>
        <v>Custos Diversos Escritório</v>
      </c>
      <c r="C107" s="265" t="s">
        <v>654</v>
      </c>
      <c r="D107" s="276">
        <v>215.67</v>
      </c>
      <c r="E107" s="291">
        <v>5</v>
      </c>
      <c r="F107" s="263">
        <f>'Preços de Referência'!$I$149</f>
        <v>135.22</v>
      </c>
      <c r="G107" s="140">
        <f>ROUND(F107/'Preços de Referência'!$G$83,2)</f>
        <v>0.74</v>
      </c>
      <c r="H107" s="461">
        <v>1</v>
      </c>
      <c r="I107" s="140">
        <f t="shared" si="5"/>
        <v>797.98</v>
      </c>
    </row>
    <row r="108" spans="1:9">
      <c r="A108" s="262" t="str">
        <f>'Preços de Referência'!$E$150</f>
        <v>B8960</v>
      </c>
      <c r="B108" s="263" t="str">
        <f>'Preços de Referência'!$F$150</f>
        <v>Custos Diversos Residência</v>
      </c>
      <c r="C108" s="265" t="s">
        <v>654</v>
      </c>
      <c r="D108" s="276">
        <v>215.67</v>
      </c>
      <c r="E108" s="291">
        <v>5</v>
      </c>
      <c r="F108" s="263">
        <f>'Preços de Referência'!$I$150</f>
        <v>206.13</v>
      </c>
      <c r="G108" s="140">
        <f>ROUND(F108/'Preços de Referência'!$G$83,2)</f>
        <v>1.1299999999999999</v>
      </c>
      <c r="H108" s="461">
        <v>1</v>
      </c>
      <c r="I108" s="140">
        <f t="shared" si="5"/>
        <v>1218.54</v>
      </c>
    </row>
    <row r="109" spans="1:9">
      <c r="A109" s="606" t="s">
        <v>655</v>
      </c>
      <c r="B109" s="606"/>
      <c r="C109" s="606"/>
      <c r="D109" s="606"/>
      <c r="E109" s="606"/>
      <c r="F109" s="606"/>
      <c r="G109" s="606"/>
      <c r="H109" s="146"/>
      <c r="I109" s="147">
        <f>SUM(I90:I108)</f>
        <v>150393.98000000001</v>
      </c>
    </row>
    <row r="110" spans="1:9">
      <c r="A110" s="606" t="s">
        <v>656</v>
      </c>
      <c r="B110" s="606"/>
      <c r="C110" s="611"/>
      <c r="D110" s="611"/>
      <c r="E110" s="611"/>
      <c r="F110" s="149">
        <f>BDI!$D$37</f>
        <v>0.44600000000000001</v>
      </c>
      <c r="G110" s="149"/>
      <c r="H110" s="149"/>
      <c r="I110" s="147">
        <f>ROUND((I109*F110),2)</f>
        <v>67075.72</v>
      </c>
    </row>
    <row r="111" spans="1:9" ht="13.5" thickBot="1">
      <c r="A111" s="612" t="s">
        <v>657</v>
      </c>
      <c r="B111" s="612"/>
      <c r="C111" s="612"/>
      <c r="D111" s="612"/>
      <c r="E111" s="612"/>
      <c r="F111" s="612"/>
      <c r="G111" s="612"/>
      <c r="H111" s="146"/>
      <c r="I111" s="235">
        <f>ROUND((I109+I110),2)</f>
        <v>217469.7</v>
      </c>
    </row>
    <row r="112" spans="1:9" ht="13.5" thickBot="1">
      <c r="A112" s="204"/>
      <c r="B112" s="154" t="s">
        <v>658</v>
      </c>
      <c r="C112" s="332">
        <f>'[21]PRODUTOS E QUANTITATIVOS'!$C$31</f>
        <v>2</v>
      </c>
      <c r="D112" s="153"/>
      <c r="E112" s="155"/>
      <c r="F112" s="154" t="s">
        <v>659</v>
      </c>
      <c r="G112" s="154"/>
      <c r="H112" s="154"/>
      <c r="I112" s="236">
        <f>C112*I111</f>
        <v>434939.4</v>
      </c>
    </row>
    <row r="114" spans="11:15" ht="14.45" customHeight="1">
      <c r="K114" s="648" t="s">
        <v>671</v>
      </c>
      <c r="L114" s="648"/>
      <c r="M114" s="648"/>
      <c r="N114" s="648"/>
      <c r="O114" s="648"/>
    </row>
    <row r="115" spans="11:15">
      <c r="K115" s="143" t="s">
        <v>6</v>
      </c>
      <c r="L115" s="143" t="str">
        <f>A2</f>
        <v>Grupo 3</v>
      </c>
      <c r="M115" s="143" t="s">
        <v>662</v>
      </c>
      <c r="N115" s="143" t="s">
        <v>663</v>
      </c>
      <c r="O115" s="143" t="s">
        <v>664</v>
      </c>
    </row>
    <row r="116" spans="11:15">
      <c r="K116" s="3" t="str">
        <f>$I$4</f>
        <v>DIAG-1</v>
      </c>
      <c r="L116" s="3" t="str">
        <f>A4</f>
        <v>Produto 3.1</v>
      </c>
      <c r="M116" s="126">
        <f>I26</f>
        <v>17.328475138792523</v>
      </c>
      <c r="N116" s="156">
        <f>C25</f>
        <v>94971.51</v>
      </c>
      <c r="O116" s="126">
        <f>N116*$M$116</f>
        <v>1645711.4499285854</v>
      </c>
    </row>
    <row r="117" spans="11:15">
      <c r="K117" s="3" t="str">
        <f>$I$29</f>
        <v>DIAG-2</v>
      </c>
      <c r="L117" s="3" t="str">
        <f>A29</f>
        <v>Produto 3.2</v>
      </c>
      <c r="M117" s="126">
        <f>$I$48</f>
        <v>169686.89</v>
      </c>
      <c r="N117" s="156">
        <f>C49</f>
        <v>11</v>
      </c>
      <c r="O117" s="126">
        <f>N117*$M$117</f>
        <v>1866555.79</v>
      </c>
    </row>
    <row r="118" spans="11:15">
      <c r="K118" s="3" t="str">
        <f>$I$51</f>
        <v>DIAG-3</v>
      </c>
      <c r="L118" s="3" t="str">
        <f>A51</f>
        <v>Produto 3.3</v>
      </c>
      <c r="M118" s="126">
        <f>$I$67</f>
        <v>2605.56</v>
      </c>
      <c r="N118" s="156">
        <f>C68</f>
        <v>169.906384036182</v>
      </c>
      <c r="O118" s="126">
        <f>N118*$M$118</f>
        <v>442701.27798931435</v>
      </c>
    </row>
    <row r="119" spans="11:15">
      <c r="K119" s="3" t="str">
        <f>$I$70</f>
        <v>DIAG-4</v>
      </c>
      <c r="L119" s="3" t="str">
        <f>A70</f>
        <v>Produto 3.4</v>
      </c>
      <c r="M119" s="126">
        <f>$I$84</f>
        <v>3200.11</v>
      </c>
      <c r="N119" s="156">
        <f>C85</f>
        <v>71.548394527536743</v>
      </c>
      <c r="O119" s="126">
        <f>N119*$M$119</f>
        <v>228962.73281151563</v>
      </c>
    </row>
    <row r="120" spans="11:15">
      <c r="K120" s="3" t="str">
        <f>$I$87</f>
        <v>DIAG-5</v>
      </c>
      <c r="L120" s="3" t="str">
        <f>A87</f>
        <v>Produto 3.5</v>
      </c>
      <c r="M120" s="126">
        <f>$I$111</f>
        <v>217469.7</v>
      </c>
      <c r="N120" s="333">
        <f>C112</f>
        <v>2</v>
      </c>
      <c r="O120" s="237">
        <f>N120*$M$120</f>
        <v>434939.4</v>
      </c>
    </row>
    <row r="121" spans="11:15" ht="15.75">
      <c r="K121" s="644" t="s">
        <v>665</v>
      </c>
      <c r="L121" s="644"/>
      <c r="M121" s="645"/>
      <c r="N121" s="342">
        <f>SUM(N116:N120)</f>
        <v>95225.964778563706</v>
      </c>
      <c r="O121" s="258">
        <f>SUM(O116:$O$120)</f>
        <v>4618870.6507294159</v>
      </c>
    </row>
  </sheetData>
  <mergeCells count="50">
    <mergeCell ref="A22:G22"/>
    <mergeCell ref="A23:E23"/>
    <mergeCell ref="B29:H29"/>
    <mergeCell ref="B51:H51"/>
    <mergeCell ref="B70:H70"/>
    <mergeCell ref="A30:A31"/>
    <mergeCell ref="B30:B31"/>
    <mergeCell ref="C30:C31"/>
    <mergeCell ref="D30:E30"/>
    <mergeCell ref="F30:I30"/>
    <mergeCell ref="A52:A53"/>
    <mergeCell ref="B52:B53"/>
    <mergeCell ref="C52:C53"/>
    <mergeCell ref="D52:E52"/>
    <mergeCell ref="F52:I52"/>
    <mergeCell ref="A26:E26"/>
    <mergeCell ref="A1:I1"/>
    <mergeCell ref="B2:H2"/>
    <mergeCell ref="B4:H4"/>
    <mergeCell ref="A5:A6"/>
    <mergeCell ref="B5:B6"/>
    <mergeCell ref="C5:C6"/>
    <mergeCell ref="D5:E5"/>
    <mergeCell ref="F5:I5"/>
    <mergeCell ref="K121:M121"/>
    <mergeCell ref="B87:H87"/>
    <mergeCell ref="A88:A89"/>
    <mergeCell ref="B88:B89"/>
    <mergeCell ref="C88:C89"/>
    <mergeCell ref="D88:E88"/>
    <mergeCell ref="F88:I88"/>
    <mergeCell ref="K114:O114"/>
    <mergeCell ref="A84:G84"/>
    <mergeCell ref="A109:G109"/>
    <mergeCell ref="A110:E110"/>
    <mergeCell ref="A111:G111"/>
    <mergeCell ref="A67:G67"/>
    <mergeCell ref="A82:G82"/>
    <mergeCell ref="A83:E83"/>
    <mergeCell ref="A71:A72"/>
    <mergeCell ref="B71:B72"/>
    <mergeCell ref="C71:C72"/>
    <mergeCell ref="D71:E71"/>
    <mergeCell ref="F71:I71"/>
    <mergeCell ref="A66:E66"/>
    <mergeCell ref="F26:G26"/>
    <mergeCell ref="A46:G46"/>
    <mergeCell ref="A47:E47"/>
    <mergeCell ref="A48:G48"/>
    <mergeCell ref="A65:G65"/>
  </mergeCells>
  <printOptions horizontalCentered="1" verticalCentered="1"/>
  <pageMargins left="0.25" right="0.25" top="0.75" bottom="0.75" header="0.3" footer="0.3"/>
  <pageSetup paperSize="9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155E-9B57-41AA-A127-466F049E5A09}">
  <sheetPr>
    <tabColor rgb="FF92D050"/>
    <pageSetUpPr fitToPage="1"/>
  </sheetPr>
  <dimension ref="A1:O98"/>
  <sheetViews>
    <sheetView view="pageBreakPreview" zoomScale="110" zoomScaleNormal="50" zoomScaleSheetLayoutView="110" workbookViewId="0">
      <selection activeCell="I21" sqref="I21"/>
    </sheetView>
  </sheetViews>
  <sheetFormatPr defaultColWidth="9.28515625" defaultRowHeight="12.75"/>
  <cols>
    <col min="1" max="1" width="12.5703125" style="2" customWidth="1"/>
    <col min="2" max="2" width="35.85546875" style="2" customWidth="1"/>
    <col min="3" max="3" width="10.28515625" style="2" customWidth="1"/>
    <col min="4" max="4" width="10" style="2" bestFit="1" customWidth="1"/>
    <col min="5" max="5" width="9.28515625" style="2"/>
    <col min="6" max="6" width="13.7109375" style="2" customWidth="1"/>
    <col min="7" max="7" width="15.140625" style="2" customWidth="1"/>
    <col min="8" max="8" width="10.85546875" style="2" hidden="1" customWidth="1"/>
    <col min="9" max="9" width="19.5703125" style="2" customWidth="1"/>
    <col min="10" max="10" width="9.28515625" style="2"/>
    <col min="11" max="11" width="8" style="2" customWidth="1"/>
    <col min="12" max="12" width="9.5703125" style="2" bestFit="1" customWidth="1"/>
    <col min="13" max="13" width="12.42578125" style="2" bestFit="1" customWidth="1"/>
    <col min="14" max="14" width="10" style="2" bestFit="1" customWidth="1"/>
    <col min="15" max="15" width="18.42578125" style="2" bestFit="1" customWidth="1"/>
    <col min="16" max="17" width="8.85546875" style="2" customWidth="1"/>
    <col min="18" max="16384" width="9.28515625" style="2"/>
  </cols>
  <sheetData>
    <row r="1" spans="1:9" s="8" customFormat="1" ht="21">
      <c r="A1" s="630" t="s">
        <v>648</v>
      </c>
      <c r="B1" s="631"/>
      <c r="C1" s="631"/>
      <c r="D1" s="631"/>
      <c r="E1" s="631"/>
      <c r="F1" s="631"/>
      <c r="G1" s="631"/>
      <c r="H1" s="631"/>
      <c r="I1" s="631"/>
    </row>
    <row r="2" spans="1:9" s="8" customFormat="1" ht="15.75">
      <c r="A2" s="197" t="str">
        <f>PRODUTOS!$A$33</f>
        <v>Grupo 4</v>
      </c>
      <c r="B2" s="657" t="str">
        <f>PRODUTOS!$B$33</f>
        <v xml:space="preserve">Gestão Territorial </v>
      </c>
      <c r="C2" s="658"/>
      <c r="D2" s="658"/>
      <c r="E2" s="658"/>
      <c r="F2" s="658"/>
      <c r="G2" s="658"/>
      <c r="H2" s="661"/>
      <c r="I2" s="198" t="str">
        <f>PRODUTOS!$C$33</f>
        <v>GETE</v>
      </c>
    </row>
    <row r="3" spans="1:9">
      <c r="A3" s="142"/>
      <c r="B3" s="142"/>
      <c r="C3" s="6"/>
      <c r="D3" s="6"/>
      <c r="E3" s="6"/>
      <c r="F3" s="139"/>
      <c r="G3" s="142"/>
    </row>
    <row r="4" spans="1:9" s="8" customFormat="1" ht="27.75" customHeight="1">
      <c r="A4" s="197" t="str">
        <f>PRODUTOS!$A$34</f>
        <v>Produto 4.1</v>
      </c>
      <c r="B4" s="662" t="str">
        <f>PRODUTOS!$B$34</f>
        <v>Gestão territorial - tratamento de invasões, ocorrências e interferências</v>
      </c>
      <c r="C4" s="662"/>
      <c r="D4" s="662"/>
      <c r="E4" s="662"/>
      <c r="F4" s="663"/>
      <c r="G4" s="663"/>
      <c r="H4" s="663"/>
      <c r="I4" s="485" t="str">
        <f>PRODUTOS!$C$34</f>
        <v>GETE-1</v>
      </c>
    </row>
    <row r="5" spans="1:9">
      <c r="A5" s="608" t="s">
        <v>10</v>
      </c>
      <c r="B5" s="608" t="s">
        <v>11</v>
      </c>
      <c r="C5" s="608" t="s">
        <v>12</v>
      </c>
      <c r="D5" s="608" t="s">
        <v>649</v>
      </c>
      <c r="E5" s="610"/>
      <c r="F5" s="607" t="s">
        <v>650</v>
      </c>
      <c r="G5" s="607"/>
      <c r="H5" s="607"/>
      <c r="I5" s="607"/>
    </row>
    <row r="6" spans="1:9">
      <c r="A6" s="609"/>
      <c r="B6" s="609"/>
      <c r="C6" s="609"/>
      <c r="D6" s="143" t="s">
        <v>651</v>
      </c>
      <c r="E6" s="143" t="s">
        <v>16</v>
      </c>
      <c r="F6" s="453" t="s">
        <v>652</v>
      </c>
      <c r="G6" s="453" t="s">
        <v>653</v>
      </c>
      <c r="H6" s="453" t="s">
        <v>649</v>
      </c>
      <c r="I6" s="453" t="s">
        <v>16</v>
      </c>
    </row>
    <row r="7" spans="1:9">
      <c r="A7" s="3" t="str">
        <f>'Preços de Referência'!$A$72</f>
        <v>P8155</v>
      </c>
      <c r="B7" s="200" t="str">
        <f>VLOOKUP(A7,'Preços de Referência'!A3:C100,2,FALSE)</f>
        <v>Técnico em geoprocessamento</v>
      </c>
      <c r="C7" s="3" t="s">
        <v>654</v>
      </c>
      <c r="D7" s="275">
        <v>3.16442014242116E-2</v>
      </c>
      <c r="E7" s="290">
        <v>1</v>
      </c>
      <c r="F7" s="126">
        <f>VLOOKUP(A7,'Preços de Referência'!$A$3:$C$100,3,FALSE)</f>
        <v>6038.2</v>
      </c>
      <c r="G7" s="126">
        <f>ROUND(F7/'Preços de Referência'!$G$83,2)</f>
        <v>33.090000000000003</v>
      </c>
      <c r="H7" s="127">
        <v>1</v>
      </c>
      <c r="I7" s="126">
        <f t="shared" ref="I7:I17" si="0">ROUND(D7*E7*G7,2)</f>
        <v>1.05</v>
      </c>
    </row>
    <row r="8" spans="1:9">
      <c r="A8" s="3" t="str">
        <f>'Preços de Referência'!$A$70</f>
        <v>P8147</v>
      </c>
      <c r="B8" s="200" t="str">
        <f>VLOOKUP(A8,'Preços de Referência'!A4:C101,2,FALSE)</f>
        <v>Técnico de obras</v>
      </c>
      <c r="C8" s="3" t="s">
        <v>654</v>
      </c>
      <c r="D8" s="275">
        <v>5.2740335707019338E-2</v>
      </c>
      <c r="E8" s="290">
        <v>1</v>
      </c>
      <c r="F8" s="126">
        <f>VLOOKUP(A8,'Preços de Referência'!$A$3:$C$100,3,FALSE)</f>
        <v>6747.72</v>
      </c>
      <c r="G8" s="126">
        <f>ROUND(F8/'Preços de Referência'!$G$83,2)</f>
        <v>36.979999999999997</v>
      </c>
      <c r="H8" s="127">
        <v>1</v>
      </c>
      <c r="I8" s="126">
        <f t="shared" si="0"/>
        <v>1.95</v>
      </c>
    </row>
    <row r="9" spans="1:9">
      <c r="A9" s="3" t="str">
        <f>'Preços de Referência'!$A$60</f>
        <v>P8113</v>
      </c>
      <c r="B9" s="200" t="str">
        <f>VLOOKUP(A9,'Preços de Referência'!A6:C106,2,FALSE)</f>
        <v>Motorista de veículo leve</v>
      </c>
      <c r="C9" s="3" t="s">
        <v>654</v>
      </c>
      <c r="D9" s="275">
        <v>4.2192268565615469E-2</v>
      </c>
      <c r="E9" s="290">
        <v>1</v>
      </c>
      <c r="F9" s="126">
        <f>VLOOKUP(A9,'Preços de Referência'!$A$3:$C$100,3,FALSE)</f>
        <v>4745.01</v>
      </c>
      <c r="G9" s="126">
        <f>ROUND(F9/'Preços de Referência'!$G$83,2)</f>
        <v>26</v>
      </c>
      <c r="H9" s="127">
        <v>1</v>
      </c>
      <c r="I9" s="126">
        <f t="shared" si="0"/>
        <v>1.1000000000000001</v>
      </c>
    </row>
    <row r="10" spans="1:9">
      <c r="A10" s="3" t="str">
        <f>'Preços de Referência'!$E$5</f>
        <v>E8891</v>
      </c>
      <c r="B10" s="200" t="str">
        <f>'Preços de Referência'!$F$5</f>
        <v>Veículo leve - tipo pick up 4x4 (s/ motorista)</v>
      </c>
      <c r="C10" s="3" t="s">
        <v>654</v>
      </c>
      <c r="D10" s="275">
        <v>5.2740335707019338E-2</v>
      </c>
      <c r="E10" s="290">
        <v>1</v>
      </c>
      <c r="F10" s="126">
        <f>'Preços de Referência'!$N$5</f>
        <v>8274.9513000000006</v>
      </c>
      <c r="G10" s="126">
        <f>ROUND(F10/'Preços de Referência'!$G$83,2)</f>
        <v>45.35</v>
      </c>
      <c r="H10" s="127">
        <v>1</v>
      </c>
      <c r="I10" s="126">
        <f t="shared" si="0"/>
        <v>2.39</v>
      </c>
    </row>
    <row r="11" spans="1:9">
      <c r="A11" s="3" t="str">
        <f>'Preços de Referência'!$E$110</f>
        <v>IE6002</v>
      </c>
      <c r="B11" s="200" t="str">
        <f>'Preços de Referência'!$F$110</f>
        <v>GPS de navegação</v>
      </c>
      <c r="C11" s="3" t="s">
        <v>654</v>
      </c>
      <c r="D11" s="275">
        <v>4.2192268565615469E-2</v>
      </c>
      <c r="E11" s="290">
        <v>1</v>
      </c>
      <c r="F11" s="263">
        <f>'Preços de Referência'!$H$110</f>
        <v>254.66</v>
      </c>
      <c r="G11" s="126">
        <f>ROUND(F11/'Preços de Referência'!$G$83,2)</f>
        <v>1.4</v>
      </c>
      <c r="H11" s="127">
        <v>1</v>
      </c>
      <c r="I11" s="126">
        <f t="shared" si="0"/>
        <v>0.06</v>
      </c>
    </row>
    <row r="12" spans="1:9">
      <c r="A12" s="262" t="str">
        <f>'Preços de Referência'!$E$141</f>
        <v>B8951</v>
      </c>
      <c r="B12" s="263" t="str">
        <f>'Preços de Referência'!$F$141</f>
        <v>Imóvel Comercial (2,60% do CMCC - SINAPI)</v>
      </c>
      <c r="C12" s="4" t="s">
        <v>654</v>
      </c>
      <c r="D12" s="274">
        <v>3.16442014242116E-2</v>
      </c>
      <c r="E12" s="291">
        <v>1</v>
      </c>
      <c r="F12" s="263">
        <f>'Preços de Referência'!$I$141*'Preços de Referência'!$J$141</f>
        <v>231.95594135802472</v>
      </c>
      <c r="G12" s="126">
        <f>ROUND(F12/'Preços de Referência'!$G$83,2)</f>
        <v>1.27</v>
      </c>
      <c r="H12" s="461">
        <v>1</v>
      </c>
      <c r="I12" s="126">
        <f t="shared" si="0"/>
        <v>0.04</v>
      </c>
    </row>
    <row r="13" spans="1:9">
      <c r="A13" s="262" t="str">
        <f>'Preços de Referência'!$E$142</f>
        <v>B8952</v>
      </c>
      <c r="B13" s="263" t="str">
        <f>'Preços de Referência'!$F$142</f>
        <v>Imóvel Residencial (1,70% do CMCC - SINAPI)</v>
      </c>
      <c r="C13" s="265" t="s">
        <v>654</v>
      </c>
      <c r="D13" s="274">
        <v>3.16442014242116E-2</v>
      </c>
      <c r="E13" s="291">
        <v>1</v>
      </c>
      <c r="F13" s="263">
        <f>'Preços de Referência'!$J$142*'Preços de Referência'!$I$142</f>
        <v>387.4402</v>
      </c>
      <c r="G13" s="126">
        <f>ROUND(F13/'Preços de Referência'!$G$83,2)</f>
        <v>2.12</v>
      </c>
      <c r="H13" s="461">
        <v>1</v>
      </c>
      <c r="I13" s="126">
        <f t="shared" si="0"/>
        <v>7.0000000000000007E-2</v>
      </c>
    </row>
    <row r="14" spans="1:9">
      <c r="A14" s="262" t="str">
        <f>'Preços de Referência'!$E$143</f>
        <v>B8953</v>
      </c>
      <c r="B14" s="263" t="str">
        <f>'Preços de Referência'!$F$143</f>
        <v>Mobiliário Escritório</v>
      </c>
      <c r="C14" s="265" t="s">
        <v>654</v>
      </c>
      <c r="D14" s="274">
        <v>3.16442014242116E-2</v>
      </c>
      <c r="E14" s="291">
        <v>1</v>
      </c>
      <c r="F14" s="263">
        <f>'Preços de Referência'!$I$143</f>
        <v>490.4</v>
      </c>
      <c r="G14" s="126">
        <f>ROUND(F14/'Preços de Referência'!$G$83,2)</f>
        <v>2.69</v>
      </c>
      <c r="H14" s="461">
        <v>1</v>
      </c>
      <c r="I14" s="126">
        <f t="shared" si="0"/>
        <v>0.09</v>
      </c>
    </row>
    <row r="15" spans="1:9">
      <c r="A15" s="262" t="str">
        <f>'Preços de Referência'!$E$144</f>
        <v>B8954</v>
      </c>
      <c r="B15" s="263" t="str">
        <f>'Preços de Referência'!$F$144</f>
        <v>Mobiliário Residência</v>
      </c>
      <c r="C15" s="265" t="s">
        <v>654</v>
      </c>
      <c r="D15" s="274">
        <v>3.16442014242116E-2</v>
      </c>
      <c r="E15" s="291">
        <v>1</v>
      </c>
      <c r="F15" s="263">
        <f>'Preços de Referência'!$I$144</f>
        <v>43.98</v>
      </c>
      <c r="G15" s="126">
        <f>ROUND(F15/'Preços de Referência'!$G$83,2)</f>
        <v>0.24</v>
      </c>
      <c r="H15" s="461">
        <v>1</v>
      </c>
      <c r="I15" s="126">
        <f t="shared" si="0"/>
        <v>0.01</v>
      </c>
    </row>
    <row r="16" spans="1:9">
      <c r="A16" s="262" t="str">
        <f>'Preços de Referência'!$E$149</f>
        <v>B8959</v>
      </c>
      <c r="B16" s="263" t="str">
        <f>'Preços de Referência'!$F$149</f>
        <v>Custos Diversos Escritório</v>
      </c>
      <c r="C16" s="265" t="s">
        <v>654</v>
      </c>
      <c r="D16" s="274">
        <v>3.16442014242116E-2</v>
      </c>
      <c r="E16" s="291">
        <v>1</v>
      </c>
      <c r="F16" s="263">
        <f>'Preços de Referência'!$I$149</f>
        <v>135.22</v>
      </c>
      <c r="G16" s="126">
        <f>ROUND(F16/'Preços de Referência'!$G$83,2)</f>
        <v>0.74</v>
      </c>
      <c r="H16" s="461">
        <v>1</v>
      </c>
      <c r="I16" s="126">
        <f t="shared" si="0"/>
        <v>0.02</v>
      </c>
    </row>
    <row r="17" spans="1:9">
      <c r="A17" s="262" t="str">
        <f>'Preços de Referência'!$E$150</f>
        <v>B8960</v>
      </c>
      <c r="B17" s="263" t="str">
        <f>'Preços de Referência'!$F$150</f>
        <v>Custos Diversos Residência</v>
      </c>
      <c r="C17" s="265" t="s">
        <v>654</v>
      </c>
      <c r="D17" s="274">
        <v>3.16442014242116E-2</v>
      </c>
      <c r="E17" s="291">
        <v>1</v>
      </c>
      <c r="F17" s="263">
        <f>'Preços de Referência'!$I$150</f>
        <v>206.13</v>
      </c>
      <c r="G17" s="126">
        <f>ROUND(F17/'Preços de Referência'!$G$83,2)</f>
        <v>1.1299999999999999</v>
      </c>
      <c r="H17" s="461">
        <v>1</v>
      </c>
      <c r="I17" s="126">
        <f t="shared" si="0"/>
        <v>0.04</v>
      </c>
    </row>
    <row r="18" spans="1:9" ht="13.9" customHeight="1">
      <c r="A18" s="606" t="s">
        <v>655</v>
      </c>
      <c r="B18" s="606"/>
      <c r="C18" s="606"/>
      <c r="D18" s="606"/>
      <c r="E18" s="606"/>
      <c r="F18" s="606"/>
      <c r="G18" s="606"/>
      <c r="H18" s="146"/>
      <c r="I18" s="147">
        <f>SUM(I7:$I$17)</f>
        <v>6.8199999999999994</v>
      </c>
    </row>
    <row r="19" spans="1:9" ht="13.9" customHeight="1">
      <c r="A19" s="606" t="s">
        <v>656</v>
      </c>
      <c r="B19" s="606"/>
      <c r="C19" s="611"/>
      <c r="D19" s="611"/>
      <c r="E19" s="611"/>
      <c r="F19" s="149">
        <f>BDI!$D$37</f>
        <v>0.44600000000000001</v>
      </c>
      <c r="G19" s="149"/>
      <c r="H19" s="149"/>
      <c r="I19" s="147">
        <f>ROUND(I18*F19,2)</f>
        <v>3.04</v>
      </c>
    </row>
    <row r="20" spans="1:9" ht="14.45" customHeight="1">
      <c r="A20" s="652" t="s">
        <v>670</v>
      </c>
      <c r="B20" s="652"/>
      <c r="C20" s="652"/>
      <c r="D20" s="652"/>
      <c r="E20" s="652"/>
      <c r="F20" s="652"/>
      <c r="G20" s="652"/>
      <c r="H20" s="146"/>
      <c r="I20" s="235">
        <f>ROUND((I18+I19),2)</f>
        <v>9.86</v>
      </c>
    </row>
    <row r="21" spans="1:9" ht="15">
      <c r="A21" s="202"/>
      <c r="B21" s="151" t="s">
        <v>658</v>
      </c>
      <c r="C21" s="332">
        <f>'[21]PRODUTOS E QUANTITATIVOS'!$C$38</f>
        <v>158726.46403988628</v>
      </c>
      <c r="D21" s="150"/>
      <c r="E21" s="149"/>
      <c r="F21" s="151" t="s">
        <v>659</v>
      </c>
      <c r="G21" s="150"/>
      <c r="H21" s="151"/>
      <c r="I21" s="308">
        <f>C21*I20</f>
        <v>1565042.9354332786</v>
      </c>
    </row>
    <row r="22" spans="1:9">
      <c r="A22" s="7"/>
      <c r="B22" s="6"/>
      <c r="C22" s="307"/>
      <c r="D22" s="7"/>
      <c r="E22" s="7"/>
      <c r="F22" s="139"/>
      <c r="G22" s="139"/>
      <c r="H22" s="139"/>
      <c r="I22" s="129"/>
    </row>
    <row r="23" spans="1:9" s="8" customFormat="1" ht="15.75">
      <c r="A23" s="197" t="str">
        <f>PRODUTOS!$A$35</f>
        <v>Produto 4.2</v>
      </c>
      <c r="B23" s="664" t="str">
        <f>PRODUTOS!$B$35</f>
        <v>Vistoria individual de áreas</v>
      </c>
      <c r="C23" s="665"/>
      <c r="D23" s="665"/>
      <c r="E23" s="665"/>
      <c r="F23" s="666"/>
      <c r="G23" s="666"/>
      <c r="H23" s="666"/>
      <c r="I23" s="455" t="str">
        <f>PRODUTOS!$C$35</f>
        <v>GETE-2</v>
      </c>
    </row>
    <row r="24" spans="1:9">
      <c r="A24" s="608" t="s">
        <v>10</v>
      </c>
      <c r="B24" s="608" t="s">
        <v>11</v>
      </c>
      <c r="C24" s="608" t="s">
        <v>12</v>
      </c>
      <c r="D24" s="608" t="s">
        <v>649</v>
      </c>
      <c r="E24" s="610"/>
      <c r="F24" s="627" t="s">
        <v>650</v>
      </c>
      <c r="G24" s="628"/>
      <c r="H24" s="628"/>
      <c r="I24" s="667"/>
    </row>
    <row r="25" spans="1:9">
      <c r="A25" s="609"/>
      <c r="B25" s="609"/>
      <c r="C25" s="609"/>
      <c r="D25" s="143" t="s">
        <v>651</v>
      </c>
      <c r="E25" s="143" t="s">
        <v>16</v>
      </c>
      <c r="F25" s="453" t="s">
        <v>652</v>
      </c>
      <c r="G25" s="453" t="s">
        <v>653</v>
      </c>
      <c r="H25" s="453" t="s">
        <v>649</v>
      </c>
      <c r="I25" s="453" t="s">
        <v>16</v>
      </c>
    </row>
    <row r="26" spans="1:9">
      <c r="A26" s="9" t="str">
        <f>'Preços de Referência'!A31</f>
        <v>P8054</v>
      </c>
      <c r="B26" s="309" t="str">
        <f>VLOOKUP(A26,'Preços de Referência'!A20:C119,2,FALSE)</f>
        <v>Engenheiro agrônomo júnior</v>
      </c>
      <c r="C26" s="3" t="s">
        <v>654</v>
      </c>
      <c r="D26" s="275">
        <v>0.44444444444444448</v>
      </c>
      <c r="E26" s="290">
        <v>1</v>
      </c>
      <c r="F26" s="126">
        <f>VLOOKUP(A26,'Preços de Referência'!$A$3:$C$100,3,FALSE)</f>
        <v>22513.01</v>
      </c>
      <c r="G26" s="126">
        <f>ROUND(F26/'Preços de Referência'!$G$83,2)</f>
        <v>123.37</v>
      </c>
      <c r="H26" s="127">
        <v>1</v>
      </c>
      <c r="I26" s="126">
        <f t="shared" ref="I26:I42" si="1">ROUND(D26*E26*G26,2)</f>
        <v>54.83</v>
      </c>
    </row>
    <row r="27" spans="1:9">
      <c r="A27" s="3" t="str">
        <f>'Preços de Referência'!A72</f>
        <v>P8155</v>
      </c>
      <c r="B27" s="266" t="str">
        <f>VLOOKUP(A27,'Preços de Referência'!$A$3:$C$100,2,FALSE)</f>
        <v>Técnico em geoprocessamento</v>
      </c>
      <c r="C27" s="3" t="s">
        <v>654</v>
      </c>
      <c r="D27" s="275">
        <v>1.3333333333333333</v>
      </c>
      <c r="E27" s="290">
        <v>1</v>
      </c>
      <c r="F27" s="126">
        <f>VLOOKUP(A27,'Preços de Referência'!$A$3:$C$100,3,FALSE)</f>
        <v>6038.2</v>
      </c>
      <c r="G27" s="126">
        <f>ROUND(F27/'Preços de Referência'!$G$83,2)</f>
        <v>33.090000000000003</v>
      </c>
      <c r="H27" s="127">
        <v>1</v>
      </c>
      <c r="I27" s="126">
        <f t="shared" si="1"/>
        <v>44.12</v>
      </c>
    </row>
    <row r="28" spans="1:9">
      <c r="A28" s="3" t="str">
        <f>'Preços de Referência'!A70</f>
        <v>P8147</v>
      </c>
      <c r="B28" s="266" t="str">
        <f>VLOOKUP(A28,'Preços de Referência'!$A$3:$C$100,2,FALSE)</f>
        <v>Técnico de obras</v>
      </c>
      <c r="C28" s="3" t="s">
        <v>654</v>
      </c>
      <c r="D28" s="275">
        <v>1</v>
      </c>
      <c r="E28" s="290">
        <v>1</v>
      </c>
      <c r="F28" s="126">
        <f>VLOOKUP(A28,'Preços de Referência'!$A$3:$C$100,3,FALSE)</f>
        <v>6747.72</v>
      </c>
      <c r="G28" s="126">
        <f>ROUND(F28/'Preços de Referência'!$G$83,2)</f>
        <v>36.979999999999997</v>
      </c>
      <c r="H28" s="127">
        <v>1</v>
      </c>
      <c r="I28" s="126">
        <f t="shared" si="1"/>
        <v>36.979999999999997</v>
      </c>
    </row>
    <row r="29" spans="1:9">
      <c r="A29" s="3" t="str">
        <f>'Preços de Referência'!$A$16</f>
        <v>P8025</v>
      </c>
      <c r="B29" s="266" t="str">
        <f>VLOOKUP(A29,'Preços de Referência'!$A$3:$C$100,2,FALSE)</f>
        <v>Auxiliar</v>
      </c>
      <c r="C29" s="3" t="s">
        <v>654</v>
      </c>
      <c r="D29" s="275">
        <v>1</v>
      </c>
      <c r="E29" s="290">
        <v>1</v>
      </c>
      <c r="F29" s="126">
        <f>VLOOKUP(A29,'Preços de Referência'!$A$3:$C$100,3,FALSE)</f>
        <v>3938.49</v>
      </c>
      <c r="G29" s="126">
        <f>ROUND(F29/'Preços de Referência'!$G$83,2)</f>
        <v>21.58</v>
      </c>
      <c r="H29" s="127">
        <v>1</v>
      </c>
      <c r="I29" s="126">
        <f t="shared" si="1"/>
        <v>21.58</v>
      </c>
    </row>
    <row r="30" spans="1:9">
      <c r="A30" s="9" t="str">
        <f>'Preços de Referência'!$A$60</f>
        <v>P8113</v>
      </c>
      <c r="B30" s="309" t="str">
        <f>VLOOKUP(A30,'Preços de Referência'!A23:C124,2,FALSE)</f>
        <v>Motorista de veículo leve</v>
      </c>
      <c r="C30" s="3" t="s">
        <v>654</v>
      </c>
      <c r="D30" s="275">
        <v>1</v>
      </c>
      <c r="E30" s="290">
        <v>1</v>
      </c>
      <c r="F30" s="126">
        <f>VLOOKUP(A30,'Preços de Referência'!$A$3:$C$100,3,FALSE)</f>
        <v>4745.01</v>
      </c>
      <c r="G30" s="126">
        <f>ROUND(F30/'Preços de Referência'!$G$83,2)</f>
        <v>26</v>
      </c>
      <c r="H30" s="127">
        <v>1</v>
      </c>
      <c r="I30" s="126">
        <f t="shared" si="1"/>
        <v>26</v>
      </c>
    </row>
    <row r="31" spans="1:9">
      <c r="A31" s="9" t="str">
        <f>'Preços de Referência'!$E$5</f>
        <v>E8891</v>
      </c>
      <c r="B31" s="309" t="str">
        <f>'Preços de Referência'!$F$5</f>
        <v>Veículo leve - tipo pick up 4x4 (s/ motorista)</v>
      </c>
      <c r="C31" s="3" t="s">
        <v>654</v>
      </c>
      <c r="D31" s="275">
        <v>1</v>
      </c>
      <c r="E31" s="290">
        <v>1</v>
      </c>
      <c r="F31" s="126">
        <f>'Preços de Referência'!$N$5</f>
        <v>8274.9513000000006</v>
      </c>
      <c r="G31" s="126">
        <f>ROUND(F31/'Preços de Referência'!$G$83,2)</f>
        <v>45.35</v>
      </c>
      <c r="H31" s="127">
        <v>1</v>
      </c>
      <c r="I31" s="126">
        <f t="shared" si="1"/>
        <v>45.35</v>
      </c>
    </row>
    <row r="32" spans="1:9">
      <c r="A32" s="9" t="str">
        <f>'Preços de Referência'!$E$110</f>
        <v>IE6002</v>
      </c>
      <c r="B32" s="309" t="str">
        <f>'Preços de Referência'!$F$110</f>
        <v>GPS de navegação</v>
      </c>
      <c r="C32" s="3" t="s">
        <v>654</v>
      </c>
      <c r="D32" s="275">
        <v>1</v>
      </c>
      <c r="E32" s="290">
        <v>1</v>
      </c>
      <c r="F32" s="263">
        <f>'Preços de Referência'!$H$110</f>
        <v>254.66</v>
      </c>
      <c r="G32" s="126">
        <f>ROUND(F32/'Preços de Referência'!$G$83,2)</f>
        <v>1.4</v>
      </c>
      <c r="H32" s="127">
        <v>1</v>
      </c>
      <c r="I32" s="126">
        <f t="shared" si="1"/>
        <v>1.4</v>
      </c>
    </row>
    <row r="33" spans="1:12">
      <c r="A33" s="9" t="str">
        <f>'Preços de Referência'!$E$111</f>
        <v>IE6003</v>
      </c>
      <c r="B33" s="309" t="str">
        <f>'Preços de Referência'!$F$111</f>
        <v>Rádio comunicador</v>
      </c>
      <c r="C33" s="9" t="s">
        <v>654</v>
      </c>
      <c r="D33" s="275">
        <v>1</v>
      </c>
      <c r="E33" s="291">
        <v>1</v>
      </c>
      <c r="F33" s="126">
        <f>'Preços de Referência'!$H$111</f>
        <v>27.73</v>
      </c>
      <c r="G33" s="126">
        <f>ROUND(F33/'Preços de Referência'!$G$83,2)</f>
        <v>0.15</v>
      </c>
      <c r="H33" s="9">
        <v>1</v>
      </c>
      <c r="I33" s="126">
        <f t="shared" si="1"/>
        <v>0.15</v>
      </c>
    </row>
    <row r="34" spans="1:12">
      <c r="A34" s="9" t="str">
        <f>'Preços de Referência'!E109</f>
        <v>IE6001</v>
      </c>
      <c r="B34" s="309" t="str">
        <f>'Preços de Referência'!F109</f>
        <v>Drone com PPK + base GNSS</v>
      </c>
      <c r="C34" s="9" t="s">
        <v>654</v>
      </c>
      <c r="D34" s="275">
        <v>1</v>
      </c>
      <c r="E34" s="291">
        <v>1</v>
      </c>
      <c r="F34" s="126">
        <f>'Preços de Referência'!H109</f>
        <v>3040.05</v>
      </c>
      <c r="G34" s="126">
        <f>ROUND(F34/'Preços de Referência'!$G$83,2)</f>
        <v>16.66</v>
      </c>
      <c r="H34" s="9">
        <v>1</v>
      </c>
      <c r="I34" s="126">
        <f t="shared" si="1"/>
        <v>16.66</v>
      </c>
    </row>
    <row r="35" spans="1:12">
      <c r="A35" s="9" t="str">
        <f>'Preços de Referência'!E116</f>
        <v>IM6003</v>
      </c>
      <c r="B35" s="309" t="str">
        <f>'Preços de Referência'!F116</f>
        <v>Software: Pix4D mapper</v>
      </c>
      <c r="C35" s="9" t="s">
        <v>654</v>
      </c>
      <c r="D35" s="275">
        <v>2.333333333333333</v>
      </c>
      <c r="E35" s="291">
        <v>1</v>
      </c>
      <c r="F35" s="126">
        <f>'Preços de Referência'!H116</f>
        <v>1730.06</v>
      </c>
      <c r="G35" s="126">
        <f>ROUND(F35/'Preços de Referência'!$G$83,2)</f>
        <v>9.48</v>
      </c>
      <c r="H35" s="9">
        <v>1</v>
      </c>
      <c r="I35" s="126">
        <f t="shared" si="1"/>
        <v>22.12</v>
      </c>
    </row>
    <row r="36" spans="1:12">
      <c r="A36" s="262" t="str">
        <f>'Preços de Referência'!$E$141</f>
        <v>B8951</v>
      </c>
      <c r="B36" s="263" t="str">
        <f>'Preços de Referência'!$F$141</f>
        <v>Imóvel Comercial (2,60% do CMCC - SINAPI)</v>
      </c>
      <c r="C36" s="265" t="s">
        <v>654</v>
      </c>
      <c r="D36" s="276">
        <v>0.88888888888888895</v>
      </c>
      <c r="E36" s="291">
        <v>2</v>
      </c>
      <c r="F36" s="263">
        <f>'Preços de Referência'!K141</f>
        <v>231.95594135802472</v>
      </c>
      <c r="G36" s="126">
        <f>ROUND(F36/'Preços de Referência'!$G$83,2)</f>
        <v>1.27</v>
      </c>
      <c r="H36" s="460">
        <v>1</v>
      </c>
      <c r="I36" s="126">
        <f t="shared" si="1"/>
        <v>2.2599999999999998</v>
      </c>
    </row>
    <row r="37" spans="1:12">
      <c r="A37" s="262" t="str">
        <f>'Preços de Referência'!$E$142</f>
        <v>B8952</v>
      </c>
      <c r="B37" s="263" t="str">
        <f>'Preços de Referência'!$F$142</f>
        <v>Imóvel Residencial (1,70% do CMCC - SINAPI)</v>
      </c>
      <c r="C37" s="265" t="s">
        <v>654</v>
      </c>
      <c r="D37" s="276">
        <v>0.88888888888888895</v>
      </c>
      <c r="E37" s="291">
        <v>2</v>
      </c>
      <c r="F37" s="456">
        <f>'Preços de Referência'!K142</f>
        <v>387.4402</v>
      </c>
      <c r="G37" s="126">
        <f>ROUND(F37/'Preços de Referência'!$G$83,2)</f>
        <v>2.12</v>
      </c>
      <c r="H37" s="460">
        <v>1</v>
      </c>
      <c r="I37" s="126">
        <f t="shared" si="1"/>
        <v>3.77</v>
      </c>
      <c r="L37" s="5"/>
    </row>
    <row r="38" spans="1:12">
      <c r="A38" s="262" t="str">
        <f>'Preços de Referência'!$E$143</f>
        <v>B8953</v>
      </c>
      <c r="B38" s="263" t="str">
        <f>'Preços de Referência'!$F$143</f>
        <v>Mobiliário Escritório</v>
      </c>
      <c r="C38" s="265" t="s">
        <v>654</v>
      </c>
      <c r="D38" s="274">
        <v>0.88888888888888895</v>
      </c>
      <c r="E38" s="291">
        <v>2</v>
      </c>
      <c r="F38" s="263">
        <f>'Preços de Referência'!$I$143</f>
        <v>490.4</v>
      </c>
      <c r="G38" s="126">
        <f>ROUND(F38/'Preços de Referência'!$G$83,2)</f>
        <v>2.69</v>
      </c>
      <c r="H38" s="461">
        <v>1</v>
      </c>
      <c r="I38" s="126">
        <f t="shared" si="1"/>
        <v>4.78</v>
      </c>
    </row>
    <row r="39" spans="1:12">
      <c r="A39" s="262" t="str">
        <f>'Preços de Referência'!$E$144</f>
        <v>B8954</v>
      </c>
      <c r="B39" s="263" t="str">
        <f>'Preços de Referência'!$F$144</f>
        <v>Mobiliário Residência</v>
      </c>
      <c r="C39" s="265" t="s">
        <v>654</v>
      </c>
      <c r="D39" s="274">
        <v>0.88888888888888895</v>
      </c>
      <c r="E39" s="291">
        <v>2</v>
      </c>
      <c r="F39" s="263">
        <f>'Preços de Referência'!$I$144</f>
        <v>43.98</v>
      </c>
      <c r="G39" s="126">
        <f>ROUND(F39/'Preços de Referência'!$G$83,2)</f>
        <v>0.24</v>
      </c>
      <c r="H39" s="461">
        <v>1</v>
      </c>
      <c r="I39" s="126">
        <f t="shared" si="1"/>
        <v>0.43</v>
      </c>
    </row>
    <row r="40" spans="1:12">
      <c r="A40" s="262" t="str">
        <f>'Preços de Referência'!$E$149</f>
        <v>B8959</v>
      </c>
      <c r="B40" s="263" t="str">
        <f>'Preços de Referência'!$F$149</f>
        <v>Custos Diversos Escritório</v>
      </c>
      <c r="C40" s="265" t="s">
        <v>654</v>
      </c>
      <c r="D40" s="274">
        <v>0.88888888888888895</v>
      </c>
      <c r="E40" s="291">
        <v>2</v>
      </c>
      <c r="F40" s="263">
        <f>'Preços de Referência'!$I$149</f>
        <v>135.22</v>
      </c>
      <c r="G40" s="126">
        <f>ROUND(F40/'Preços de Referência'!$G$83,2)</f>
        <v>0.74</v>
      </c>
      <c r="H40" s="461">
        <v>1</v>
      </c>
      <c r="I40" s="126">
        <f t="shared" si="1"/>
        <v>1.32</v>
      </c>
    </row>
    <row r="41" spans="1:12">
      <c r="A41" s="262" t="str">
        <f>'Preços de Referência'!$E$150</f>
        <v>B8960</v>
      </c>
      <c r="B41" s="263" t="str">
        <f>'Preços de Referência'!$F$150</f>
        <v>Custos Diversos Residência</v>
      </c>
      <c r="C41" s="265" t="s">
        <v>654</v>
      </c>
      <c r="D41" s="274">
        <v>0.88888888888888895</v>
      </c>
      <c r="E41" s="291">
        <v>2</v>
      </c>
      <c r="F41" s="263">
        <f>'Preços de Referência'!$I$150</f>
        <v>206.13</v>
      </c>
      <c r="G41" s="126">
        <f>ROUND(F41/'Preços de Referência'!$G$83,2)</f>
        <v>1.1299999999999999</v>
      </c>
      <c r="H41" s="461">
        <v>1</v>
      </c>
      <c r="I41" s="126">
        <f t="shared" si="1"/>
        <v>2.0099999999999998</v>
      </c>
    </row>
    <row r="42" spans="1:12">
      <c r="A42" s="262" t="str">
        <f>'Preços de Referência'!$E$43</f>
        <v>MA1058</v>
      </c>
      <c r="B42" s="263" t="str">
        <f>'Preços de Referência'!$F$43</f>
        <v>DIÁRIA (DECRETO 11.117 PR)_CUSTO MÉDIO CAT. D</v>
      </c>
      <c r="C42" s="265" t="s">
        <v>654</v>
      </c>
      <c r="D42" s="274">
        <v>3</v>
      </c>
      <c r="E42" s="291">
        <v>2</v>
      </c>
      <c r="F42" s="263">
        <f>'Preços de Referência'!$H$43</f>
        <v>341.02</v>
      </c>
      <c r="G42" s="126">
        <f>ROUND($F$42/24,2)</f>
        <v>14.21</v>
      </c>
      <c r="H42" s="127">
        <v>1</v>
      </c>
      <c r="I42" s="126">
        <f t="shared" si="1"/>
        <v>85.26</v>
      </c>
    </row>
    <row r="43" spans="1:12">
      <c r="A43" s="606" t="s">
        <v>655</v>
      </c>
      <c r="B43" s="606"/>
      <c r="C43" s="606"/>
      <c r="D43" s="606"/>
      <c r="E43" s="606"/>
      <c r="F43" s="606"/>
      <c r="G43" s="606"/>
      <c r="H43" s="146"/>
      <c r="I43" s="147">
        <f>SUM(I$26:$I42)</f>
        <v>369.01999999999992</v>
      </c>
    </row>
    <row r="44" spans="1:12">
      <c r="A44" s="606" t="s">
        <v>656</v>
      </c>
      <c r="B44" s="606"/>
      <c r="C44" s="611"/>
      <c r="D44" s="611"/>
      <c r="E44" s="611"/>
      <c r="F44" s="149">
        <f>BDI!$D$37</f>
        <v>0.44600000000000001</v>
      </c>
      <c r="G44" s="149"/>
      <c r="H44" s="149"/>
      <c r="I44" s="147">
        <f>ROUND(I43*F44,2)</f>
        <v>164.58</v>
      </c>
    </row>
    <row r="45" spans="1:12" ht="14.45" customHeight="1">
      <c r="A45" s="652" t="s">
        <v>672</v>
      </c>
      <c r="B45" s="652"/>
      <c r="C45" s="652"/>
      <c r="D45" s="652"/>
      <c r="E45" s="652"/>
      <c r="F45" s="652"/>
      <c r="G45" s="652"/>
      <c r="H45" s="146"/>
      <c r="I45" s="235">
        <f>ROUND((I43+I44),2)</f>
        <v>533.6</v>
      </c>
    </row>
    <row r="46" spans="1:12">
      <c r="A46" s="202"/>
      <c r="B46" s="151" t="s">
        <v>658</v>
      </c>
      <c r="C46" s="332">
        <f>'[21]PRODUTOS E QUANTITATIVOS'!$C$39</f>
        <v>3192</v>
      </c>
      <c r="D46" s="150"/>
      <c r="E46" s="151"/>
      <c r="F46" s="151" t="s">
        <v>659</v>
      </c>
      <c r="G46" s="151"/>
      <c r="H46" s="151"/>
      <c r="I46" s="267">
        <f>C46*I45</f>
        <v>1703251.2000000002</v>
      </c>
    </row>
    <row r="47" spans="1:12">
      <c r="A47" s="7"/>
      <c r="B47" s="6"/>
      <c r="C47" s="7"/>
      <c r="D47" s="7"/>
      <c r="E47" s="7"/>
      <c r="F47" s="139"/>
      <c r="G47" s="139"/>
      <c r="H47" s="139"/>
      <c r="I47" s="129"/>
    </row>
    <row r="48" spans="1:12" s="8" customFormat="1" ht="15.75">
      <c r="A48" s="197" t="str">
        <f>PRODUTOS!$A$36</f>
        <v>Produto 4.3</v>
      </c>
      <c r="B48" s="657" t="str">
        <f>PRODUTOS!$B$36</f>
        <v>Recomposição total de cerca</v>
      </c>
      <c r="C48" s="658"/>
      <c r="D48" s="658"/>
      <c r="E48" s="658"/>
      <c r="F48" s="659"/>
      <c r="G48" s="659"/>
      <c r="H48" s="660"/>
      <c r="I48" s="486" t="str">
        <f>PRODUTOS!$C$36</f>
        <v>GETE-3</v>
      </c>
    </row>
    <row r="49" spans="1:9">
      <c r="A49" s="608" t="s">
        <v>10</v>
      </c>
      <c r="B49" s="608" t="s">
        <v>11</v>
      </c>
      <c r="C49" s="608" t="s">
        <v>12</v>
      </c>
      <c r="D49" s="608" t="s">
        <v>649</v>
      </c>
      <c r="E49" s="610"/>
      <c r="F49" s="607" t="s">
        <v>650</v>
      </c>
      <c r="G49" s="607"/>
      <c r="H49" s="607"/>
      <c r="I49" s="607"/>
    </row>
    <row r="50" spans="1:9">
      <c r="A50" s="609"/>
      <c r="B50" s="609"/>
      <c r="C50" s="609"/>
      <c r="D50" s="143" t="s">
        <v>651</v>
      </c>
      <c r="E50" s="143" t="s">
        <v>16</v>
      </c>
      <c r="F50" s="453" t="s">
        <v>652</v>
      </c>
      <c r="G50" s="453" t="s">
        <v>653</v>
      </c>
      <c r="H50" s="453" t="s">
        <v>649</v>
      </c>
      <c r="I50" s="453" t="s">
        <v>16</v>
      </c>
    </row>
    <row r="51" spans="1:9">
      <c r="A51" s="347">
        <f>'Preços de Referência'!$E$120</f>
        <v>3713613</v>
      </c>
      <c r="B51" s="266" t="str">
        <f>'Preços de Referência'!$F$120</f>
        <v>Recomposição total de cerca</v>
      </c>
      <c r="C51" s="4" t="s">
        <v>673</v>
      </c>
      <c r="D51" s="275">
        <v>1</v>
      </c>
      <c r="E51" s="127">
        <v>1</v>
      </c>
      <c r="F51" s="126">
        <f>'Preços de Referência'!$H$120</f>
        <v>28.3</v>
      </c>
      <c r="G51" s="140">
        <f>'Preços de Referência'!$H$120</f>
        <v>28.3</v>
      </c>
      <c r="H51" s="127">
        <v>1</v>
      </c>
      <c r="I51" s="140">
        <f>TRUNC(D51*E51*G51,2)</f>
        <v>28.3</v>
      </c>
    </row>
    <row r="52" spans="1:9" ht="13.9" customHeight="1">
      <c r="A52" s="606" t="s">
        <v>655</v>
      </c>
      <c r="B52" s="606"/>
      <c r="C52" s="606"/>
      <c r="D52" s="606"/>
      <c r="E52" s="606"/>
      <c r="F52" s="606"/>
      <c r="G52" s="606"/>
      <c r="H52" s="146"/>
      <c r="I52" s="147">
        <f>SUM(I51:I51)</f>
        <v>28.3</v>
      </c>
    </row>
    <row r="53" spans="1:9">
      <c r="A53" s="606" t="s">
        <v>656</v>
      </c>
      <c r="B53" s="606"/>
      <c r="C53" s="611"/>
      <c r="D53" s="611"/>
      <c r="E53" s="611"/>
      <c r="F53" s="149">
        <f>'Despacho nº 67_2024_GCUST'!J83</f>
        <v>0.31769999999999998</v>
      </c>
      <c r="G53" s="149"/>
      <c r="H53" s="149"/>
      <c r="I53" s="147">
        <f>TRUNC((I52*F53),4)</f>
        <v>8.9908999999999999</v>
      </c>
    </row>
    <row r="54" spans="1:9" ht="13.5" thickBot="1">
      <c r="A54" s="652" t="s">
        <v>674</v>
      </c>
      <c r="B54" s="652"/>
      <c r="C54" s="652"/>
      <c r="D54" s="652"/>
      <c r="E54" s="652"/>
      <c r="F54" s="652"/>
      <c r="G54" s="652"/>
      <c r="H54" s="146"/>
      <c r="I54" s="235">
        <f>TRUNC((I52+I53),2)</f>
        <v>37.29</v>
      </c>
    </row>
    <row r="55" spans="1:9" ht="13.5" thickBot="1">
      <c r="A55" s="204"/>
      <c r="B55" s="154" t="s">
        <v>658</v>
      </c>
      <c r="C55" s="332">
        <f>'[21]PRODUTOS E QUANTITATIVOS'!$C$40</f>
        <v>105514</v>
      </c>
      <c r="D55" s="153"/>
      <c r="E55" s="154"/>
      <c r="F55" s="154" t="s">
        <v>659</v>
      </c>
      <c r="G55" s="154"/>
      <c r="H55" s="154"/>
      <c r="I55" s="236">
        <f>C55*I54</f>
        <v>3934617.06</v>
      </c>
    </row>
    <row r="56" spans="1:9">
      <c r="A56" s="206"/>
    </row>
    <row r="57" spans="1:9" s="8" customFormat="1" ht="15.75">
      <c r="A57" s="197" t="str">
        <f>PRODUTOS!$A$37</f>
        <v>Produto 4.4</v>
      </c>
      <c r="B57" s="657" t="str">
        <f>PRODUTOS!$B$37</f>
        <v>Remoção de cerca</v>
      </c>
      <c r="C57" s="658"/>
      <c r="D57" s="658"/>
      <c r="E57" s="658"/>
      <c r="F57" s="659"/>
      <c r="G57" s="659"/>
      <c r="H57" s="660"/>
      <c r="I57" s="486" t="str">
        <f>PRODUTOS!$C$37</f>
        <v>GETE-4</v>
      </c>
    </row>
    <row r="58" spans="1:9">
      <c r="A58" s="608" t="s">
        <v>10</v>
      </c>
      <c r="B58" s="608" t="s">
        <v>11</v>
      </c>
      <c r="C58" s="608" t="s">
        <v>12</v>
      </c>
      <c r="D58" s="608" t="s">
        <v>649</v>
      </c>
      <c r="E58" s="610"/>
      <c r="F58" s="607" t="s">
        <v>650</v>
      </c>
      <c r="G58" s="607"/>
      <c r="H58" s="607"/>
      <c r="I58" s="607"/>
    </row>
    <row r="59" spans="1:9">
      <c r="A59" s="609"/>
      <c r="B59" s="609"/>
      <c r="C59" s="609"/>
      <c r="D59" s="143" t="s">
        <v>651</v>
      </c>
      <c r="E59" s="143" t="s">
        <v>16</v>
      </c>
      <c r="F59" s="453" t="s">
        <v>652</v>
      </c>
      <c r="G59" s="453" t="s">
        <v>653</v>
      </c>
      <c r="H59" s="453" t="s">
        <v>649</v>
      </c>
      <c r="I59" s="453" t="s">
        <v>16</v>
      </c>
    </row>
    <row r="60" spans="1:9">
      <c r="A60" s="264">
        <f>'Preços de Referência'!E121</f>
        <v>1600966</v>
      </c>
      <c r="B60" s="263" t="str">
        <f>'Preços de Referência'!$F$121</f>
        <v>Remoção de cerca</v>
      </c>
      <c r="C60" s="4" t="s">
        <v>673</v>
      </c>
      <c r="D60" s="275">
        <v>1</v>
      </c>
      <c r="E60" s="127">
        <v>1</v>
      </c>
      <c r="F60" s="126">
        <f>'Preços de Referência'!$H$121</f>
        <v>1.72</v>
      </c>
      <c r="G60" s="140">
        <f>$F$60</f>
        <v>1.72</v>
      </c>
      <c r="H60" s="127">
        <v>1</v>
      </c>
      <c r="I60" s="140">
        <f>TRUNC(D60*E60*G60,2)</f>
        <v>1.72</v>
      </c>
    </row>
    <row r="61" spans="1:9">
      <c r="A61" s="606" t="s">
        <v>655</v>
      </c>
      <c r="B61" s="606"/>
      <c r="C61" s="606"/>
      <c r="D61" s="606"/>
      <c r="E61" s="606"/>
      <c r="F61" s="606"/>
      <c r="G61" s="606"/>
      <c r="H61" s="146"/>
      <c r="I61" s="147">
        <f>SUM(I60:I60)</f>
        <v>1.72</v>
      </c>
    </row>
    <row r="62" spans="1:9">
      <c r="A62" s="606" t="s">
        <v>656</v>
      </c>
      <c r="B62" s="606"/>
      <c r="C62" s="611"/>
      <c r="D62" s="611"/>
      <c r="E62" s="611"/>
      <c r="F62" s="149">
        <f>'Despacho nº 67_2024_GCUST'!J169</f>
        <v>0.31769999999999998</v>
      </c>
      <c r="G62" s="149"/>
      <c r="H62" s="149"/>
      <c r="I62" s="147">
        <f>I61*F62</f>
        <v>0.54644399999999993</v>
      </c>
    </row>
    <row r="63" spans="1:9" ht="14.45" customHeight="1">
      <c r="A63" s="652" t="s">
        <v>674</v>
      </c>
      <c r="B63" s="652"/>
      <c r="C63" s="652"/>
      <c r="D63" s="652"/>
      <c r="E63" s="652"/>
      <c r="F63" s="652"/>
      <c r="G63" s="652"/>
      <c r="H63" s="146"/>
      <c r="I63" s="235">
        <f>TRUNC((I61+I62),4)</f>
        <v>2.2664</v>
      </c>
    </row>
    <row r="64" spans="1:9">
      <c r="A64" s="204"/>
      <c r="B64" s="154" t="s">
        <v>658</v>
      </c>
      <c r="C64" s="332">
        <f>'[21]PRODUTOS E QUANTITATIVOS'!$C$41</f>
        <v>195995.75</v>
      </c>
      <c r="D64" s="153"/>
      <c r="E64" s="154"/>
      <c r="F64" s="154" t="s">
        <v>659</v>
      </c>
      <c r="G64" s="154"/>
      <c r="H64" s="154"/>
      <c r="I64" s="236">
        <f>C64*I63</f>
        <v>444204.76779999997</v>
      </c>
    </row>
    <row r="65" spans="1:9">
      <c r="A65" s="207"/>
    </row>
    <row r="66" spans="1:9" s="8" customFormat="1" ht="15.75">
      <c r="A66" s="197" t="str">
        <f>PRODUTOS!$A$38</f>
        <v>Produto 4.5</v>
      </c>
      <c r="B66" s="657" t="str">
        <f>PRODUTOS!$B$38</f>
        <v>Demolição mecânica de construções</v>
      </c>
      <c r="C66" s="658"/>
      <c r="D66" s="658"/>
      <c r="E66" s="658"/>
      <c r="F66" s="659"/>
      <c r="G66" s="659"/>
      <c r="H66" s="660"/>
      <c r="I66" s="486" t="str">
        <f>PRODUTOS!$C$38</f>
        <v>GETE-5</v>
      </c>
    </row>
    <row r="67" spans="1:9">
      <c r="A67" s="608" t="s">
        <v>10</v>
      </c>
      <c r="B67" s="608" t="s">
        <v>11</v>
      </c>
      <c r="C67" s="608" t="s">
        <v>12</v>
      </c>
      <c r="D67" s="608" t="s">
        <v>649</v>
      </c>
      <c r="E67" s="610"/>
      <c r="F67" s="607" t="s">
        <v>650</v>
      </c>
      <c r="G67" s="607"/>
      <c r="H67" s="607"/>
      <c r="I67" s="607"/>
    </row>
    <row r="68" spans="1:9">
      <c r="A68" s="609"/>
      <c r="B68" s="609"/>
      <c r="C68" s="609"/>
      <c r="D68" s="143" t="s">
        <v>651</v>
      </c>
      <c r="E68" s="143" t="s">
        <v>16</v>
      </c>
      <c r="F68" s="453" t="s">
        <v>652</v>
      </c>
      <c r="G68" s="453" t="s">
        <v>653</v>
      </c>
      <c r="H68" s="453" t="s">
        <v>649</v>
      </c>
      <c r="I68" s="453" t="s">
        <v>16</v>
      </c>
    </row>
    <row r="69" spans="1:9">
      <c r="A69" s="264">
        <f>'Preços de Referência'!$E$122</f>
        <v>1600896</v>
      </c>
      <c r="B69" s="263" t="str">
        <f>'Preços de Referência'!$F$122</f>
        <v>Demolição mecânica de construções</v>
      </c>
      <c r="C69" s="4" t="s">
        <v>426</v>
      </c>
      <c r="D69" s="275">
        <v>1</v>
      </c>
      <c r="E69" s="127">
        <v>1</v>
      </c>
      <c r="F69" s="126">
        <f>'Preços de Referência'!$H$122</f>
        <v>15.3</v>
      </c>
      <c r="G69" s="140">
        <f>$F$69</f>
        <v>15.3</v>
      </c>
      <c r="H69" s="127">
        <v>1</v>
      </c>
      <c r="I69" s="140">
        <f>TRUNC(D69*E69*G69,2)</f>
        <v>15.3</v>
      </c>
    </row>
    <row r="70" spans="1:9">
      <c r="A70" s="606" t="s">
        <v>655</v>
      </c>
      <c r="B70" s="606"/>
      <c r="C70" s="606"/>
      <c r="D70" s="606"/>
      <c r="E70" s="606"/>
      <c r="F70" s="606"/>
      <c r="G70" s="606"/>
      <c r="H70" s="146"/>
      <c r="I70" s="147">
        <f>SUM(I69:I69)</f>
        <v>15.3</v>
      </c>
    </row>
    <row r="71" spans="1:9">
      <c r="A71" s="606" t="s">
        <v>656</v>
      </c>
      <c r="B71" s="606"/>
      <c r="C71" s="611"/>
      <c r="D71" s="611"/>
      <c r="E71" s="611"/>
      <c r="F71" s="149">
        <f>'Despacho nº 67_2024_GCUST'!J255</f>
        <v>0.31769999999999998</v>
      </c>
      <c r="G71" s="149"/>
      <c r="H71" s="149"/>
      <c r="I71" s="147">
        <f>I70*F71</f>
        <v>4.8608099999999999</v>
      </c>
    </row>
    <row r="72" spans="1:9" ht="14.45" customHeight="1">
      <c r="A72" s="652" t="s">
        <v>675</v>
      </c>
      <c r="B72" s="652"/>
      <c r="C72" s="652"/>
      <c r="D72" s="652"/>
      <c r="E72" s="652"/>
      <c r="F72" s="652"/>
      <c r="G72" s="652"/>
      <c r="H72" s="146"/>
      <c r="I72" s="235">
        <f>TRUNC((I70+I71),2)</f>
        <v>20.16</v>
      </c>
    </row>
    <row r="73" spans="1:9">
      <c r="A73" s="204"/>
      <c r="B73" s="154" t="s">
        <v>658</v>
      </c>
      <c r="C73" s="332">
        <f>'[21]PRODUTOS E QUANTITATIVOS'!$C$42</f>
        <v>7294.56</v>
      </c>
      <c r="D73" s="153"/>
      <c r="E73" s="154"/>
      <c r="F73" s="154" t="s">
        <v>659</v>
      </c>
      <c r="G73" s="154"/>
      <c r="H73" s="154"/>
      <c r="I73" s="236">
        <f>C73*I72</f>
        <v>147058.3296</v>
      </c>
    </row>
    <row r="74" spans="1:9">
      <c r="A74" s="207"/>
    </row>
    <row r="75" spans="1:9" s="8" customFormat="1" ht="15.75">
      <c r="A75" s="197" t="str">
        <f>PRODUTOS!$A$39</f>
        <v>Produto 4.6</v>
      </c>
      <c r="B75" s="657" t="str">
        <f>PRODUTOS!$B$39</f>
        <v>Transporte de material</v>
      </c>
      <c r="C75" s="658"/>
      <c r="D75" s="658"/>
      <c r="E75" s="658"/>
      <c r="F75" s="659"/>
      <c r="G75" s="659"/>
      <c r="H75" s="660"/>
      <c r="I75" s="486" t="str">
        <f>PRODUTOS!$C$39</f>
        <v>GETE-6</v>
      </c>
    </row>
    <row r="76" spans="1:9">
      <c r="A76" s="608" t="s">
        <v>10</v>
      </c>
      <c r="B76" s="608" t="s">
        <v>11</v>
      </c>
      <c r="C76" s="608" t="s">
        <v>12</v>
      </c>
      <c r="D76" s="608" t="s">
        <v>649</v>
      </c>
      <c r="E76" s="610"/>
      <c r="F76" s="607" t="s">
        <v>650</v>
      </c>
      <c r="G76" s="607"/>
      <c r="H76" s="607"/>
      <c r="I76" s="607"/>
    </row>
    <row r="77" spans="1:9">
      <c r="A77" s="609"/>
      <c r="B77" s="609"/>
      <c r="C77" s="609"/>
      <c r="D77" s="143" t="s">
        <v>651</v>
      </c>
      <c r="E77" s="143" t="s">
        <v>16</v>
      </c>
      <c r="F77" s="453" t="s">
        <v>652</v>
      </c>
      <c r="G77" s="453" t="s">
        <v>653</v>
      </c>
      <c r="H77" s="453" t="s">
        <v>649</v>
      </c>
      <c r="I77" s="453" t="s">
        <v>16</v>
      </c>
    </row>
    <row r="78" spans="1:9">
      <c r="A78" s="264" t="str">
        <f>'Preços de Referência'!E123</f>
        <v>GETE-6</v>
      </c>
      <c r="B78" s="263" t="str">
        <f>'Preços de Referência'!F123</f>
        <v>Transporte do entulho</v>
      </c>
      <c r="C78" s="4" t="s">
        <v>676</v>
      </c>
      <c r="D78" s="275">
        <v>1</v>
      </c>
      <c r="E78" s="127">
        <v>1</v>
      </c>
      <c r="F78" s="126">
        <f>'Preços de Referência'!H123</f>
        <v>1.21</v>
      </c>
      <c r="G78" s="140">
        <f>F78</f>
        <v>1.21</v>
      </c>
      <c r="H78" s="127">
        <v>1</v>
      </c>
      <c r="I78" s="140">
        <f>TRUNC(D78*E78*G78,2)</f>
        <v>1.21</v>
      </c>
    </row>
    <row r="79" spans="1:9">
      <c r="A79" s="606" t="s">
        <v>655</v>
      </c>
      <c r="B79" s="606"/>
      <c r="C79" s="606"/>
      <c r="D79" s="606"/>
      <c r="E79" s="606"/>
      <c r="F79" s="606"/>
      <c r="G79" s="606"/>
      <c r="H79" s="146"/>
      <c r="I79" s="147">
        <f>SUM(I78:I78)</f>
        <v>1.21</v>
      </c>
    </row>
    <row r="80" spans="1:9" ht="13.9" customHeight="1">
      <c r="A80" s="606" t="s">
        <v>656</v>
      </c>
      <c r="B80" s="606"/>
      <c r="C80" s="606"/>
      <c r="D80" s="606"/>
      <c r="E80" s="606"/>
      <c r="F80" s="149">
        <f>'Despacho nº 67_2024_GCUST'!J341</f>
        <v>0.31769999999999998</v>
      </c>
      <c r="G80" s="149"/>
      <c r="H80" s="149"/>
      <c r="I80" s="147">
        <f>I79*F80</f>
        <v>0.38441699999999995</v>
      </c>
    </row>
    <row r="81" spans="1:15">
      <c r="A81" s="652" t="s">
        <v>677</v>
      </c>
      <c r="B81" s="652"/>
      <c r="C81" s="652"/>
      <c r="D81" s="652"/>
      <c r="E81" s="652"/>
      <c r="F81" s="652"/>
      <c r="G81" s="652"/>
      <c r="H81" s="146"/>
      <c r="I81" s="235">
        <f>TRUNC((I79+I80),2)</f>
        <v>1.59</v>
      </c>
    </row>
    <row r="82" spans="1:15">
      <c r="A82" s="204"/>
      <c r="B82" s="154" t="s">
        <v>658</v>
      </c>
      <c r="C82" s="332">
        <f>'[21]PRODUTOS E QUANTITATIVOS'!$C$43</f>
        <v>7722.23</v>
      </c>
      <c r="D82" s="153"/>
      <c r="E82" s="154"/>
      <c r="F82" s="154" t="s">
        <v>659</v>
      </c>
      <c r="G82" s="154"/>
      <c r="H82" s="154"/>
      <c r="I82" s="236">
        <f>C82*I81</f>
        <v>12278.3457</v>
      </c>
      <c r="M82" s="468" t="s">
        <v>91</v>
      </c>
    </row>
    <row r="84" spans="1:15" ht="14.45" customHeight="1">
      <c r="K84" s="653" t="s">
        <v>678</v>
      </c>
      <c r="L84" s="654"/>
      <c r="M84" s="654"/>
      <c r="N84" s="654"/>
      <c r="O84" s="655"/>
    </row>
    <row r="85" spans="1:15">
      <c r="K85" s="143" t="s">
        <v>6</v>
      </c>
      <c r="L85" s="143" t="str">
        <f>$A$2</f>
        <v>Grupo 4</v>
      </c>
      <c r="M85" s="143" t="s">
        <v>662</v>
      </c>
      <c r="N85" s="143" t="s">
        <v>663</v>
      </c>
      <c r="O85" s="143" t="s">
        <v>664</v>
      </c>
    </row>
    <row r="86" spans="1:15">
      <c r="K86" s="3" t="str">
        <f>$I$4</f>
        <v>GETE-1</v>
      </c>
      <c r="L86" s="3" t="str">
        <f>$A$4</f>
        <v>Produto 4.1</v>
      </c>
      <c r="M86" s="126">
        <f>$I$20</f>
        <v>9.86</v>
      </c>
      <c r="N86" s="156">
        <f>$C$21</f>
        <v>158726.46403988628</v>
      </c>
      <c r="O86" s="126">
        <f>N86*$M$86</f>
        <v>1565042.9354332786</v>
      </c>
    </row>
    <row r="87" spans="1:15">
      <c r="K87" s="3" t="str">
        <f>$I$23</f>
        <v>GETE-2</v>
      </c>
      <c r="L87" s="3" t="str">
        <f>$A$23</f>
        <v>Produto 4.2</v>
      </c>
      <c r="M87" s="126">
        <f>$I$45</f>
        <v>533.6</v>
      </c>
      <c r="N87" s="156">
        <f>$C$46</f>
        <v>3192</v>
      </c>
      <c r="O87" s="126">
        <f>N87*$M$87</f>
        <v>1703251.2000000002</v>
      </c>
    </row>
    <row r="88" spans="1:15">
      <c r="K88" s="3" t="str">
        <f>$I$48</f>
        <v>GETE-3</v>
      </c>
      <c r="L88" s="3" t="str">
        <f>$A$48</f>
        <v>Produto 4.3</v>
      </c>
      <c r="M88" s="126">
        <f>$I$54</f>
        <v>37.29</v>
      </c>
      <c r="N88" s="156">
        <f>$C$55</f>
        <v>105514</v>
      </c>
      <c r="O88" s="126">
        <f>N88*$M$88</f>
        <v>3934617.06</v>
      </c>
    </row>
    <row r="89" spans="1:15">
      <c r="K89" s="3" t="str">
        <f>$I$57</f>
        <v>GETE-4</v>
      </c>
      <c r="L89" s="3" t="str">
        <f>$A$57</f>
        <v>Produto 4.4</v>
      </c>
      <c r="M89" s="126">
        <f>$I$63</f>
        <v>2.2664</v>
      </c>
      <c r="N89" s="156">
        <f>$C$64</f>
        <v>195995.75</v>
      </c>
      <c r="O89" s="126">
        <f>N89*$M$89</f>
        <v>444204.76779999997</v>
      </c>
    </row>
    <row r="90" spans="1:15">
      <c r="K90" s="3" t="str">
        <f>$I$66</f>
        <v>GETE-5</v>
      </c>
      <c r="L90" s="3" t="str">
        <f>$A$66</f>
        <v>Produto 4.5</v>
      </c>
      <c r="M90" s="126">
        <f>$I$72</f>
        <v>20.16</v>
      </c>
      <c r="N90" s="156">
        <f>$C$73</f>
        <v>7294.56</v>
      </c>
      <c r="O90" s="126">
        <f>N90*$M$90</f>
        <v>147058.3296</v>
      </c>
    </row>
    <row r="91" spans="1:15">
      <c r="K91" s="3" t="str">
        <f>$I$75</f>
        <v>GETE-6</v>
      </c>
      <c r="L91" s="3" t="str">
        <f>$A$75</f>
        <v>Produto 4.6</v>
      </c>
      <c r="M91" s="126">
        <f>$I$81</f>
        <v>1.59</v>
      </c>
      <c r="N91" s="333">
        <f>$C$82</f>
        <v>7722.23</v>
      </c>
      <c r="O91" s="237">
        <f>N91*$M$91</f>
        <v>12278.3457</v>
      </c>
    </row>
    <row r="92" spans="1:15" ht="15.75">
      <c r="K92" s="656" t="s">
        <v>665</v>
      </c>
      <c r="L92" s="656"/>
      <c r="M92" s="657"/>
      <c r="N92" s="343">
        <f>SUM(N86:$N$91)</f>
        <v>478445.00403988623</v>
      </c>
      <c r="O92" s="257">
        <f>SUM(O86:$O$91)</f>
        <v>7806452.6385332793</v>
      </c>
    </row>
    <row r="97" spans="11:15">
      <c r="K97" s="3" t="str">
        <f>$I$4</f>
        <v>GETE-1</v>
      </c>
      <c r="L97" s="3" t="str">
        <f>$A$4</f>
        <v>Produto 4.1</v>
      </c>
      <c r="M97" s="126">
        <v>9.77</v>
      </c>
      <c r="N97" s="156">
        <f>$C$21</f>
        <v>158726.46403988628</v>
      </c>
      <c r="O97" s="126">
        <f>N97*$M$97</f>
        <v>1550757.553669689</v>
      </c>
    </row>
    <row r="98" spans="11:15">
      <c r="O98" s="5">
        <f>O97-O86</f>
        <v>-14285.381763589568</v>
      </c>
    </row>
  </sheetData>
  <mergeCells count="58">
    <mergeCell ref="B23:H23"/>
    <mergeCell ref="B48:H48"/>
    <mergeCell ref="B57:H57"/>
    <mergeCell ref="B66:H66"/>
    <mergeCell ref="A24:A25"/>
    <mergeCell ref="B24:B25"/>
    <mergeCell ref="C24:C25"/>
    <mergeCell ref="D24:E24"/>
    <mergeCell ref="F24:I24"/>
    <mergeCell ref="A49:A50"/>
    <mergeCell ref="B49:B50"/>
    <mergeCell ref="C49:C50"/>
    <mergeCell ref="D49:E49"/>
    <mergeCell ref="F49:I49"/>
    <mergeCell ref="A58:A59"/>
    <mergeCell ref="B58:B59"/>
    <mergeCell ref="A1:I1"/>
    <mergeCell ref="B2:H2"/>
    <mergeCell ref="B4:H4"/>
    <mergeCell ref="A5:A6"/>
    <mergeCell ref="B5:B6"/>
    <mergeCell ref="C5:C6"/>
    <mergeCell ref="D5:E5"/>
    <mergeCell ref="F5:I5"/>
    <mergeCell ref="A19:E19"/>
    <mergeCell ref="A18:G18"/>
    <mergeCell ref="A20:G20"/>
    <mergeCell ref="K84:O84"/>
    <mergeCell ref="K92:M92"/>
    <mergeCell ref="B75:H75"/>
    <mergeCell ref="A76:A77"/>
    <mergeCell ref="B76:B77"/>
    <mergeCell ref="C76:C77"/>
    <mergeCell ref="D76:E76"/>
    <mergeCell ref="F76:I76"/>
    <mergeCell ref="C58:C59"/>
    <mergeCell ref="D58:E58"/>
    <mergeCell ref="F58:I58"/>
    <mergeCell ref="A67:A68"/>
    <mergeCell ref="B67:B68"/>
    <mergeCell ref="A43:G43"/>
    <mergeCell ref="A44:E44"/>
    <mergeCell ref="A45:G45"/>
    <mergeCell ref="A52:G52"/>
    <mergeCell ref="A53:E53"/>
    <mergeCell ref="A54:G54"/>
    <mergeCell ref="A61:G61"/>
    <mergeCell ref="A62:E62"/>
    <mergeCell ref="A63:G63"/>
    <mergeCell ref="A70:G70"/>
    <mergeCell ref="C67:C68"/>
    <mergeCell ref="D67:E67"/>
    <mergeCell ref="F67:I67"/>
    <mergeCell ref="A71:E71"/>
    <mergeCell ref="A72:G72"/>
    <mergeCell ref="A79:G79"/>
    <mergeCell ref="A80:E80"/>
    <mergeCell ref="A81:G81"/>
  </mergeCells>
  <printOptions horizontalCentered="1" verticalCentered="1"/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BF6A-0B23-40B9-97D1-B4A5C0BCDCF6}">
  <sheetPr>
    <tabColor rgb="FF905896"/>
    <pageSetUpPr fitToPage="1"/>
  </sheetPr>
  <dimension ref="A1:O74"/>
  <sheetViews>
    <sheetView view="pageBreakPreview" zoomScale="110" zoomScaleNormal="50" zoomScaleSheetLayoutView="110" workbookViewId="0">
      <selection activeCell="A13" sqref="A13:G13"/>
    </sheetView>
  </sheetViews>
  <sheetFormatPr defaultColWidth="9.28515625" defaultRowHeight="12.75"/>
  <cols>
    <col min="1" max="1" width="15.140625" style="2" customWidth="1"/>
    <col min="2" max="2" width="32.28515625" style="2" customWidth="1"/>
    <col min="3" max="3" width="12.140625" style="2" customWidth="1"/>
    <col min="4" max="4" width="10" style="2" bestFit="1" customWidth="1"/>
    <col min="5" max="5" width="9.28515625" style="2"/>
    <col min="6" max="6" width="14.140625" style="2" customWidth="1"/>
    <col min="7" max="7" width="13.85546875" style="2" customWidth="1"/>
    <col min="8" max="8" width="12.42578125" style="2" hidden="1" customWidth="1"/>
    <col min="9" max="9" width="19.42578125" style="2" customWidth="1"/>
    <col min="10" max="10" width="9.28515625" style="2"/>
    <col min="11" max="11" width="9.85546875" style="2" customWidth="1"/>
    <col min="12" max="12" width="7" style="2" customWidth="1"/>
    <col min="13" max="13" width="12.42578125" style="2" bestFit="1" customWidth="1"/>
    <col min="14" max="14" width="10" style="2" bestFit="1" customWidth="1"/>
    <col min="15" max="15" width="18.42578125" style="2" bestFit="1" customWidth="1"/>
    <col min="16" max="17" width="8.85546875" style="2" customWidth="1"/>
    <col min="18" max="16384" width="9.28515625" style="2"/>
  </cols>
  <sheetData>
    <row r="1" spans="1:9" s="8" customFormat="1" ht="21">
      <c r="A1" s="630" t="s">
        <v>648</v>
      </c>
      <c r="B1" s="631"/>
      <c r="C1" s="631"/>
      <c r="D1" s="631"/>
      <c r="E1" s="631"/>
      <c r="F1" s="631"/>
      <c r="G1" s="631"/>
      <c r="H1" s="631"/>
      <c r="I1" s="631"/>
    </row>
    <row r="2" spans="1:9" s="8" customFormat="1" ht="15.75">
      <c r="A2" s="214" t="str">
        <f>PRODUTOS!A41</f>
        <v>Grupo 5</v>
      </c>
      <c r="B2" s="669" t="str">
        <f>PRODUTOS!B41</f>
        <v>Atividades Periciais</v>
      </c>
      <c r="C2" s="670"/>
      <c r="D2" s="670"/>
      <c r="E2" s="670"/>
      <c r="F2" s="670"/>
      <c r="G2" s="670"/>
      <c r="H2" s="672"/>
      <c r="I2" s="215" t="str">
        <f>PRODUTOS!C41</f>
        <v>PERI</v>
      </c>
    </row>
    <row r="3" spans="1:9">
      <c r="A3" s="142"/>
      <c r="B3" s="142"/>
      <c r="C3" s="6"/>
      <c r="D3" s="6"/>
      <c r="E3" s="6"/>
      <c r="F3" s="139"/>
      <c r="G3" s="142"/>
    </row>
    <row r="4" spans="1:9" s="8" customFormat="1" ht="15.75">
      <c r="A4" s="214" t="str">
        <f>PRODUTOS!A42</f>
        <v>Produto 5.1</v>
      </c>
      <c r="B4" s="669" t="str">
        <f>PRODUTOS!B42</f>
        <v>Parecer de análise de designação pericial e elaboração de quesitos</v>
      </c>
      <c r="C4" s="670"/>
      <c r="D4" s="670"/>
      <c r="E4" s="670"/>
      <c r="F4" s="671"/>
      <c r="G4" s="671"/>
      <c r="H4" s="671"/>
      <c r="I4" s="487" t="str">
        <f>PRODUTOS!C42</f>
        <v>PERI-1</v>
      </c>
    </row>
    <row r="5" spans="1:9">
      <c r="A5" s="608" t="s">
        <v>10</v>
      </c>
      <c r="B5" s="608" t="s">
        <v>11</v>
      </c>
      <c r="C5" s="608" t="s">
        <v>12</v>
      </c>
      <c r="D5" s="608" t="s">
        <v>649</v>
      </c>
      <c r="E5" s="610"/>
      <c r="F5" s="607" t="s">
        <v>650</v>
      </c>
      <c r="G5" s="607"/>
      <c r="H5" s="607"/>
      <c r="I5" s="607"/>
    </row>
    <row r="6" spans="1:9">
      <c r="A6" s="609"/>
      <c r="B6" s="609"/>
      <c r="C6" s="609"/>
      <c r="D6" s="143" t="s">
        <v>651</v>
      </c>
      <c r="E6" s="143" t="s">
        <v>16</v>
      </c>
      <c r="F6" s="453" t="s">
        <v>652</v>
      </c>
      <c r="G6" s="453" t="s">
        <v>653</v>
      </c>
      <c r="H6" s="453" t="s">
        <v>649</v>
      </c>
      <c r="I6" s="453" t="s">
        <v>16</v>
      </c>
    </row>
    <row r="7" spans="1:9">
      <c r="A7" s="3" t="str">
        <f>'Preços de Referência'!A43</f>
        <v>P8066</v>
      </c>
      <c r="B7" s="200" t="str">
        <f>VLOOKUP(A7,'Preços de Referência'!A3:C100,2,FALSE)</f>
        <v>Engenheiro de projetos pleno</v>
      </c>
      <c r="C7" s="3" t="s">
        <v>654</v>
      </c>
      <c r="D7" s="275">
        <v>8.2949999999999999</v>
      </c>
      <c r="E7" s="290">
        <v>1</v>
      </c>
      <c r="F7" s="126">
        <f>VLOOKUP(A7,'Preços de Referência'!$A$3:$C$100,3,FALSE)</f>
        <v>22853.93</v>
      </c>
      <c r="G7" s="126">
        <f>ROUND(F7/'Preços de Referência'!$G$83,2)</f>
        <v>125.24</v>
      </c>
      <c r="H7" s="127">
        <v>1</v>
      </c>
      <c r="I7" s="126">
        <f>ROUND(D7*E7*G7,2)</f>
        <v>1038.8699999999999</v>
      </c>
    </row>
    <row r="8" spans="1:9">
      <c r="A8" s="262" t="str">
        <f>'Preços de Referência'!$E$141</f>
        <v>B8951</v>
      </c>
      <c r="B8" s="263" t="str">
        <f>'Preços de Referência'!$F$141</f>
        <v>Imóvel Comercial (2,60% do CMCC - SINAPI)</v>
      </c>
      <c r="C8" s="4" t="s">
        <v>654</v>
      </c>
      <c r="D8" s="275">
        <v>8.2949999999999999</v>
      </c>
      <c r="E8" s="291">
        <v>1</v>
      </c>
      <c r="F8" s="263">
        <f>'Preços de Referência'!$I$141*'Preços de Referência'!$J$141</f>
        <v>231.95594135802472</v>
      </c>
      <c r="G8" s="126">
        <f>ROUND(F8/'Preços de Referência'!$G$83,2)</f>
        <v>1.27</v>
      </c>
      <c r="H8" s="127">
        <v>1</v>
      </c>
      <c r="I8" s="126">
        <f>ROUND(D8*E8*G8,2)</f>
        <v>10.53</v>
      </c>
    </row>
    <row r="9" spans="1:9">
      <c r="A9" s="262" t="str">
        <f>'Preços de Referência'!$E$143</f>
        <v>B8953</v>
      </c>
      <c r="B9" s="263" t="str">
        <f>'Preços de Referência'!$F$143</f>
        <v>Mobiliário Escritório</v>
      </c>
      <c r="C9" s="265" t="s">
        <v>654</v>
      </c>
      <c r="D9" s="275">
        <v>8.2949999999999999</v>
      </c>
      <c r="E9" s="291">
        <v>1</v>
      </c>
      <c r="F9" s="263">
        <f>'Preços de Referência'!$I$143</f>
        <v>490.4</v>
      </c>
      <c r="G9" s="126">
        <f>ROUND(F9/'Preços de Referência'!$G$83,2)</f>
        <v>2.69</v>
      </c>
      <c r="H9" s="127">
        <v>1</v>
      </c>
      <c r="I9" s="126">
        <f>ROUND(D9*E9*G9,2)</f>
        <v>22.31</v>
      </c>
    </row>
    <row r="10" spans="1:9">
      <c r="A10" s="262" t="str">
        <f>'Preços de Referência'!$E$149</f>
        <v>B8959</v>
      </c>
      <c r="B10" s="263" t="str">
        <f>'Preços de Referência'!$F$149</f>
        <v>Custos Diversos Escritório</v>
      </c>
      <c r="C10" s="265" t="s">
        <v>654</v>
      </c>
      <c r="D10" s="275">
        <v>8.2949999999999999</v>
      </c>
      <c r="E10" s="291">
        <v>1</v>
      </c>
      <c r="F10" s="263">
        <f>'Preços de Referência'!$I$149</f>
        <v>135.22</v>
      </c>
      <c r="G10" s="126">
        <f>ROUND(F10/'Preços de Referência'!$G$83,2)</f>
        <v>0.74</v>
      </c>
      <c r="H10" s="127">
        <v>1</v>
      </c>
      <c r="I10" s="126">
        <f>ROUND(D10*E10*G10,2)</f>
        <v>6.14</v>
      </c>
    </row>
    <row r="11" spans="1:9">
      <c r="A11" s="606" t="s">
        <v>655</v>
      </c>
      <c r="B11" s="606"/>
      <c r="C11" s="606"/>
      <c r="D11" s="606"/>
      <c r="E11" s="606"/>
      <c r="F11" s="606"/>
      <c r="G11" s="606"/>
      <c r="H11" s="146">
        <v>1</v>
      </c>
      <c r="I11" s="147">
        <f>SUM(I7:I10)</f>
        <v>1077.8499999999999</v>
      </c>
    </row>
    <row r="12" spans="1:9">
      <c r="A12" s="606" t="s">
        <v>656</v>
      </c>
      <c r="B12" s="606"/>
      <c r="C12" s="611"/>
      <c r="D12" s="611"/>
      <c r="E12" s="611"/>
      <c r="F12" s="149">
        <f>BDI!$D$37</f>
        <v>0.44600000000000001</v>
      </c>
      <c r="G12" s="149"/>
      <c r="H12" s="149"/>
      <c r="I12" s="147">
        <f>ROUND(I11*F12,2)</f>
        <v>480.72</v>
      </c>
    </row>
    <row r="13" spans="1:9" ht="13.5" thickBot="1">
      <c r="A13" s="612" t="s">
        <v>657</v>
      </c>
      <c r="B13" s="612"/>
      <c r="C13" s="612"/>
      <c r="D13" s="612"/>
      <c r="E13" s="612"/>
      <c r="F13" s="612"/>
      <c r="G13" s="612"/>
      <c r="H13" s="146"/>
      <c r="I13" s="235">
        <f>ROUND(I11+I12,2)</f>
        <v>1558.57</v>
      </c>
    </row>
    <row r="14" spans="1:9" ht="13.5" thickBot="1">
      <c r="A14" s="202"/>
      <c r="B14" s="151" t="s">
        <v>658</v>
      </c>
      <c r="C14" s="332">
        <f>'[21]PRODUTOS E QUANTITATIVOS'!$C$48</f>
        <v>633.41559158830023</v>
      </c>
      <c r="D14" s="150"/>
      <c r="E14" s="152"/>
      <c r="F14" s="151" t="s">
        <v>659</v>
      </c>
      <c r="G14" s="151"/>
      <c r="H14" s="151"/>
      <c r="I14" s="236">
        <f>C14*$I$13</f>
        <v>987222.53858177701</v>
      </c>
    </row>
    <row r="15" spans="1:9">
      <c r="A15" s="7"/>
      <c r="B15" s="6"/>
      <c r="C15" s="7"/>
      <c r="D15" s="7"/>
      <c r="E15" s="7"/>
      <c r="F15" s="139"/>
      <c r="G15" s="139"/>
      <c r="H15" s="139"/>
      <c r="I15" s="129"/>
    </row>
    <row r="16" spans="1:9" s="8" customFormat="1" ht="15.75">
      <c r="A16" s="214" t="str">
        <f>PRODUTOS!A43</f>
        <v>Produto 5.2</v>
      </c>
      <c r="B16" s="669" t="str">
        <f>PRODUTOS!B43</f>
        <v>Parecer de análise de proposta de honorários periciais</v>
      </c>
      <c r="C16" s="670"/>
      <c r="D16" s="670"/>
      <c r="E16" s="670"/>
      <c r="F16" s="671"/>
      <c r="G16" s="671"/>
      <c r="H16" s="671"/>
      <c r="I16" s="487" t="str">
        <f>PRODUTOS!C43</f>
        <v>PERI-2</v>
      </c>
    </row>
    <row r="17" spans="1:9">
      <c r="A17" s="608" t="s">
        <v>10</v>
      </c>
      <c r="B17" s="608" t="s">
        <v>11</v>
      </c>
      <c r="C17" s="608" t="s">
        <v>12</v>
      </c>
      <c r="D17" s="608" t="s">
        <v>649</v>
      </c>
      <c r="E17" s="610"/>
      <c r="F17" s="607" t="s">
        <v>650</v>
      </c>
      <c r="G17" s="607"/>
      <c r="H17" s="607"/>
      <c r="I17" s="607"/>
    </row>
    <row r="18" spans="1:9">
      <c r="A18" s="609"/>
      <c r="B18" s="609"/>
      <c r="C18" s="609"/>
      <c r="D18" s="143" t="s">
        <v>651</v>
      </c>
      <c r="E18" s="143" t="s">
        <v>16</v>
      </c>
      <c r="F18" s="453" t="s">
        <v>652</v>
      </c>
      <c r="G18" s="453" t="s">
        <v>653</v>
      </c>
      <c r="H18" s="453" t="s">
        <v>649</v>
      </c>
      <c r="I18" s="453" t="s">
        <v>16</v>
      </c>
    </row>
    <row r="19" spans="1:9">
      <c r="A19" s="128" t="str">
        <f>'Preços de Referência'!$A$43</f>
        <v>P8066</v>
      </c>
      <c r="B19" s="140" t="str">
        <f>VLOOKUP(A19,'Preços de Referência'!A14:C112,2,FALSE)</f>
        <v>Engenheiro de projetos pleno</v>
      </c>
      <c r="C19" s="4" t="s">
        <v>654</v>
      </c>
      <c r="D19" s="275">
        <v>4.1475</v>
      </c>
      <c r="E19" s="290">
        <v>1</v>
      </c>
      <c r="F19" s="126">
        <f>VLOOKUP(A19,'Preços de Referência'!$A$3:$C$100,3,FALSE)</f>
        <v>22853.93</v>
      </c>
      <c r="G19" s="140">
        <f>ROUND(F19/'Preços de Referência'!$G$83,2)</f>
        <v>125.24</v>
      </c>
      <c r="H19" s="127">
        <v>1</v>
      </c>
      <c r="I19" s="140">
        <f>ROUND(D19*E19*G19,2)</f>
        <v>519.42999999999995</v>
      </c>
    </row>
    <row r="20" spans="1:9">
      <c r="A20" s="262" t="str">
        <f>'Preços de Referência'!$E$141</f>
        <v>B8951</v>
      </c>
      <c r="B20" s="263" t="str">
        <f>'Preços de Referência'!$F$141</f>
        <v>Imóvel Comercial (2,60% do CMCC - SINAPI)</v>
      </c>
      <c r="C20" s="4" t="s">
        <v>654</v>
      </c>
      <c r="D20" s="275">
        <v>4.1475</v>
      </c>
      <c r="E20" s="291">
        <v>1</v>
      </c>
      <c r="F20" s="263">
        <f>'Preços de Referência'!$I$141*'Preços de Referência'!$J$141</f>
        <v>231.95594135802472</v>
      </c>
      <c r="G20" s="140">
        <f>ROUND(F20/'Preços de Referência'!$G$83,2)</f>
        <v>1.27</v>
      </c>
      <c r="H20" s="127">
        <v>1</v>
      </c>
      <c r="I20" s="140">
        <f>ROUND(D20*E20*G20,2)</f>
        <v>5.27</v>
      </c>
    </row>
    <row r="21" spans="1:9">
      <c r="A21" s="262" t="str">
        <f>'Preços de Referência'!$E$143</f>
        <v>B8953</v>
      </c>
      <c r="B21" s="263" t="str">
        <f>'Preços de Referência'!$F$143</f>
        <v>Mobiliário Escritório</v>
      </c>
      <c r="C21" s="265" t="s">
        <v>654</v>
      </c>
      <c r="D21" s="275">
        <v>4.1475</v>
      </c>
      <c r="E21" s="291">
        <v>1</v>
      </c>
      <c r="F21" s="263">
        <f>'Preços de Referência'!$I$143</f>
        <v>490.4</v>
      </c>
      <c r="G21" s="140">
        <f>ROUND(F21/'Preços de Referência'!$G$83,2)</f>
        <v>2.69</v>
      </c>
      <c r="H21" s="127">
        <v>1</v>
      </c>
      <c r="I21" s="140">
        <f>ROUND(D21*E21*G21,2)</f>
        <v>11.16</v>
      </c>
    </row>
    <row r="22" spans="1:9">
      <c r="A22" s="262" t="str">
        <f>'Preços de Referência'!$E$149</f>
        <v>B8959</v>
      </c>
      <c r="B22" s="263" t="str">
        <f>'Preços de Referência'!$F$149</f>
        <v>Custos Diversos Escritório</v>
      </c>
      <c r="C22" s="265" t="s">
        <v>654</v>
      </c>
      <c r="D22" s="275">
        <v>4.1475</v>
      </c>
      <c r="E22" s="291">
        <v>1</v>
      </c>
      <c r="F22" s="263">
        <f>'Preços de Referência'!$I$149</f>
        <v>135.22</v>
      </c>
      <c r="G22" s="140">
        <f>ROUND(F22/'Preços de Referência'!$G$83,2)</f>
        <v>0.74</v>
      </c>
      <c r="H22" s="127">
        <v>1</v>
      </c>
      <c r="I22" s="140">
        <f>ROUND(D22*E22*G22,2)</f>
        <v>3.07</v>
      </c>
    </row>
    <row r="23" spans="1:9">
      <c r="A23" s="606" t="s">
        <v>655</v>
      </c>
      <c r="B23" s="606"/>
      <c r="C23" s="606"/>
      <c r="D23" s="606"/>
      <c r="E23" s="606"/>
      <c r="F23" s="606"/>
      <c r="G23" s="606"/>
      <c r="H23" s="146"/>
      <c r="I23" s="147">
        <f>SUM(I19:I22)</f>
        <v>538.92999999999995</v>
      </c>
    </row>
    <row r="24" spans="1:9">
      <c r="A24" s="606" t="s">
        <v>656</v>
      </c>
      <c r="B24" s="606"/>
      <c r="C24" s="611"/>
      <c r="D24" s="611"/>
      <c r="E24" s="611"/>
      <c r="F24" s="149">
        <f>BDI!$D$37</f>
        <v>0.44600000000000001</v>
      </c>
      <c r="G24" s="149"/>
      <c r="H24" s="149"/>
      <c r="I24" s="147">
        <f>ROUND(I23*F24,2)</f>
        <v>240.36</v>
      </c>
    </row>
    <row r="25" spans="1:9" ht="13.5" thickBot="1">
      <c r="A25" s="612" t="s">
        <v>657</v>
      </c>
      <c r="B25" s="612"/>
      <c r="C25" s="612"/>
      <c r="D25" s="612"/>
      <c r="E25" s="612"/>
      <c r="F25" s="612"/>
      <c r="G25" s="612"/>
      <c r="H25" s="146"/>
      <c r="I25" s="235">
        <f>ROUND((I23+I24),2)</f>
        <v>779.29</v>
      </c>
    </row>
    <row r="26" spans="1:9" ht="13.5" thickBot="1">
      <c r="A26" s="204"/>
      <c r="B26" s="154" t="s">
        <v>658</v>
      </c>
      <c r="C26" s="332">
        <f>'[21]PRODUTOS E QUANTITATIVOS'!$C$49</f>
        <v>633.41559158830023</v>
      </c>
      <c r="D26" s="153"/>
      <c r="E26" s="155"/>
      <c r="F26" s="154" t="s">
        <v>659</v>
      </c>
      <c r="G26" s="154"/>
      <c r="H26" s="154"/>
      <c r="I26" s="236">
        <f>C26*$I$25</f>
        <v>493614.43636884645</v>
      </c>
    </row>
    <row r="27" spans="1:9">
      <c r="A27" s="206"/>
    </row>
    <row r="28" spans="1:9" s="8" customFormat="1" ht="15.75">
      <c r="A28" s="214" t="str">
        <f>PRODUTOS!A44</f>
        <v>Produto 5.3</v>
      </c>
      <c r="B28" s="669" t="str">
        <f>PRODUTOS!B44</f>
        <v>Relatório de assistência técnica pericial</v>
      </c>
      <c r="C28" s="670"/>
      <c r="D28" s="670"/>
      <c r="E28" s="670"/>
      <c r="F28" s="670"/>
      <c r="G28" s="670"/>
      <c r="H28" s="670"/>
      <c r="I28" s="336" t="str">
        <f>PRODUTOS!C44</f>
        <v>PERI-3</v>
      </c>
    </row>
    <row r="29" spans="1:9">
      <c r="A29" s="608" t="s">
        <v>10</v>
      </c>
      <c r="B29" s="608" t="s">
        <v>11</v>
      </c>
      <c r="C29" s="608" t="s">
        <v>12</v>
      </c>
      <c r="D29" s="608" t="s">
        <v>649</v>
      </c>
      <c r="E29" s="608"/>
      <c r="F29" s="608" t="s">
        <v>650</v>
      </c>
      <c r="G29" s="608"/>
      <c r="H29" s="608"/>
      <c r="I29" s="608"/>
    </row>
    <row r="30" spans="1:9">
      <c r="A30" s="609"/>
      <c r="B30" s="609"/>
      <c r="C30" s="609"/>
      <c r="D30" s="143" t="s">
        <v>651</v>
      </c>
      <c r="E30" s="143" t="s">
        <v>16</v>
      </c>
      <c r="F30" s="143" t="s">
        <v>652</v>
      </c>
      <c r="G30" s="143" t="s">
        <v>653</v>
      </c>
      <c r="H30" s="143" t="s">
        <v>649</v>
      </c>
      <c r="I30" s="143" t="s">
        <v>16</v>
      </c>
    </row>
    <row r="31" spans="1:9">
      <c r="A31" s="128" t="str">
        <f>'Preços de Referência'!$A$43</f>
        <v>P8066</v>
      </c>
      <c r="B31" s="140" t="str">
        <f>VLOOKUP(A31,'Preços de Referência'!A25:C127,2,FALSE)</f>
        <v>Engenheiro de projetos pleno</v>
      </c>
      <c r="C31" s="4" t="s">
        <v>654</v>
      </c>
      <c r="D31" s="274">
        <v>12.442499999999999</v>
      </c>
      <c r="E31" s="292">
        <v>1</v>
      </c>
      <c r="F31" s="140">
        <f>VLOOKUP(A31,'Preços de Referência'!$A$3:$C$100,3,FALSE)</f>
        <v>22853.93</v>
      </c>
      <c r="G31" s="140">
        <f>ROUND(F31/'Preços de Referência'!$G$83,2)</f>
        <v>125.24</v>
      </c>
      <c r="H31" s="141">
        <v>1</v>
      </c>
      <c r="I31" s="140">
        <f t="shared" ref="I31:I37" si="0">ROUND(D31*E31*G31,2)</f>
        <v>1558.3</v>
      </c>
    </row>
    <row r="32" spans="1:9">
      <c r="A32" s="203" t="str">
        <f>'Preços de Referência'!$E$5</f>
        <v>E8891</v>
      </c>
      <c r="B32" s="126" t="str">
        <f>'Preços de Referência'!$F$5</f>
        <v>Veículo leve - tipo pick up 4x4 (s/ motorista)</v>
      </c>
      <c r="C32" s="4" t="s">
        <v>654</v>
      </c>
      <c r="D32" s="275">
        <v>8.2949999999999999</v>
      </c>
      <c r="E32" s="290">
        <v>1</v>
      </c>
      <c r="F32" s="126">
        <f>'Preços de Referência'!$N$5</f>
        <v>8274.9513000000006</v>
      </c>
      <c r="G32" s="140">
        <f>ROUND(F32/'Preços de Referência'!$G$83,2)</f>
        <v>45.35</v>
      </c>
      <c r="H32" s="127">
        <v>1</v>
      </c>
      <c r="I32" s="140">
        <f t="shared" si="0"/>
        <v>376.18</v>
      </c>
    </row>
    <row r="33" spans="1:9">
      <c r="A33" s="3" t="str">
        <f>'Preços de Referência'!$E$110</f>
        <v>IE6002</v>
      </c>
      <c r="B33" s="200" t="str">
        <f>'Preços de Referência'!$F$110</f>
        <v>GPS de navegação</v>
      </c>
      <c r="C33" s="4" t="s">
        <v>654</v>
      </c>
      <c r="D33" s="275">
        <v>8.2949999999999999</v>
      </c>
      <c r="E33" s="290">
        <v>1</v>
      </c>
      <c r="F33" s="263">
        <f>'Preços de Referência'!$H$110</f>
        <v>254.66</v>
      </c>
      <c r="G33" s="140">
        <f>ROUND(F33/'Preços de Referência'!$G$83,2)</f>
        <v>1.4</v>
      </c>
      <c r="H33" s="127">
        <v>1</v>
      </c>
      <c r="I33" s="140">
        <f t="shared" si="0"/>
        <v>11.61</v>
      </c>
    </row>
    <row r="34" spans="1:9">
      <c r="A34" s="262" t="str">
        <f>'Preços de Referência'!$E$141</f>
        <v>B8951</v>
      </c>
      <c r="B34" s="263" t="str">
        <f>'Preços de Referência'!$F$141</f>
        <v>Imóvel Comercial (2,60% do CMCC - SINAPI)</v>
      </c>
      <c r="C34" s="4" t="s">
        <v>654</v>
      </c>
      <c r="D34" s="275">
        <v>4.1475</v>
      </c>
      <c r="E34" s="291">
        <v>1</v>
      </c>
      <c r="F34" s="263">
        <f>'Preços de Referência'!$I$141*'Preços de Referência'!$J$141</f>
        <v>231.95594135802472</v>
      </c>
      <c r="G34" s="140">
        <f>ROUND(F34/'Preços de Referência'!$G$83,2)</f>
        <v>1.27</v>
      </c>
      <c r="H34" s="127">
        <v>1</v>
      </c>
      <c r="I34" s="140">
        <f t="shared" si="0"/>
        <v>5.27</v>
      </c>
    </row>
    <row r="35" spans="1:9">
      <c r="A35" s="262" t="str">
        <f>'Preços de Referência'!$E$143</f>
        <v>B8953</v>
      </c>
      <c r="B35" s="263" t="str">
        <f>'Preços de Referência'!$F$143</f>
        <v>Mobiliário Escritório</v>
      </c>
      <c r="C35" s="265" t="s">
        <v>654</v>
      </c>
      <c r="D35" s="275">
        <v>4.1475</v>
      </c>
      <c r="E35" s="291">
        <v>1</v>
      </c>
      <c r="F35" s="263">
        <f>'Preços de Referência'!$I$143</f>
        <v>490.4</v>
      </c>
      <c r="G35" s="140">
        <f>ROUND(F35/'Preços de Referência'!$G$83,2)</f>
        <v>2.69</v>
      </c>
      <c r="H35" s="127">
        <v>1</v>
      </c>
      <c r="I35" s="140">
        <f t="shared" si="0"/>
        <v>11.16</v>
      </c>
    </row>
    <row r="36" spans="1:9">
      <c r="A36" s="262" t="str">
        <f>'Preços de Referência'!$E$149</f>
        <v>B8959</v>
      </c>
      <c r="B36" s="263" t="str">
        <f>'Preços de Referência'!$F$149</f>
        <v>Custos Diversos Escritório</v>
      </c>
      <c r="C36" s="265" t="s">
        <v>654</v>
      </c>
      <c r="D36" s="275">
        <v>4.1475</v>
      </c>
      <c r="E36" s="291">
        <v>1</v>
      </c>
      <c r="F36" s="263">
        <f>'Preços de Referência'!$I$149</f>
        <v>135.22</v>
      </c>
      <c r="G36" s="140">
        <f>ROUND(F36/'Preços de Referência'!$G$83,2)</f>
        <v>0.74</v>
      </c>
      <c r="H36" s="127">
        <v>1</v>
      </c>
      <c r="I36" s="140">
        <f t="shared" si="0"/>
        <v>3.07</v>
      </c>
    </row>
    <row r="37" spans="1:9">
      <c r="A37" s="262" t="str">
        <f>'Preços de Referência'!$E$43</f>
        <v>MA1058</v>
      </c>
      <c r="B37" s="263" t="str">
        <f>'Preços de Referência'!$F$43</f>
        <v>DIÁRIA (DECRETO 11.117 PR)_CUSTO MÉDIO CAT. D</v>
      </c>
      <c r="C37" s="265" t="s">
        <v>654</v>
      </c>
      <c r="D37" s="277">
        <v>24</v>
      </c>
      <c r="E37" s="291">
        <v>1</v>
      </c>
      <c r="F37" s="263">
        <f>'Preços de Referência'!$H$43</f>
        <v>341.02</v>
      </c>
      <c r="G37" s="469">
        <f>F37/24</f>
        <v>14.209166666666667</v>
      </c>
      <c r="H37" s="9">
        <v>1</v>
      </c>
      <c r="I37" s="140">
        <f t="shared" si="0"/>
        <v>341.02</v>
      </c>
    </row>
    <row r="38" spans="1:9">
      <c r="A38" s="606" t="s">
        <v>655</v>
      </c>
      <c r="B38" s="606"/>
      <c r="C38" s="606"/>
      <c r="D38" s="606"/>
      <c r="E38" s="606"/>
      <c r="F38" s="606"/>
      <c r="G38" s="606"/>
      <c r="H38" s="146"/>
      <c r="I38" s="147">
        <f>SUM(I31:I37)</f>
        <v>2306.6099999999997</v>
      </c>
    </row>
    <row r="39" spans="1:9">
      <c r="A39" s="606" t="s">
        <v>656</v>
      </c>
      <c r="B39" s="606"/>
      <c r="C39" s="611"/>
      <c r="D39" s="611"/>
      <c r="E39" s="611"/>
      <c r="F39" s="149">
        <f>BDI!$D$37</f>
        <v>0.44600000000000001</v>
      </c>
      <c r="G39" s="149"/>
      <c r="H39" s="149"/>
      <c r="I39" s="147">
        <f>ROUND(I38*F39,2)</f>
        <v>1028.75</v>
      </c>
    </row>
    <row r="40" spans="1:9" ht="13.5" thickBot="1">
      <c r="A40" s="612" t="s">
        <v>657</v>
      </c>
      <c r="B40" s="612"/>
      <c r="C40" s="612"/>
      <c r="D40" s="612"/>
      <c r="E40" s="612"/>
      <c r="F40" s="612"/>
      <c r="G40" s="612"/>
      <c r="H40" s="146"/>
      <c r="I40" s="235">
        <f>ROUND((I38+I39),2)</f>
        <v>3335.36</v>
      </c>
    </row>
    <row r="41" spans="1:9" ht="13.5" thickBot="1">
      <c r="A41" s="204"/>
      <c r="B41" s="154" t="s">
        <v>658</v>
      </c>
      <c r="C41" s="332">
        <f>'[21]PRODUTOS E QUANTITATIVOS'!$C$50</f>
        <v>633.41559158830023</v>
      </c>
      <c r="D41" s="153"/>
      <c r="E41" s="155"/>
      <c r="F41" s="154" t="s">
        <v>659</v>
      </c>
      <c r="G41" s="154"/>
      <c r="H41" s="154"/>
      <c r="I41" s="236">
        <f>C41*$I$40</f>
        <v>2112669.0275599533</v>
      </c>
    </row>
    <row r="42" spans="1:9">
      <c r="A42" s="207"/>
    </row>
    <row r="43" spans="1:9" s="8" customFormat="1" ht="15.75">
      <c r="A43" s="214" t="str">
        <f>PRODUTOS!A45</f>
        <v>Produto 5.4</v>
      </c>
      <c r="B43" s="669" t="str">
        <f>PRODUTOS!B45</f>
        <v>Parecer de análise de laudo pericial</v>
      </c>
      <c r="C43" s="670"/>
      <c r="D43" s="670"/>
      <c r="E43" s="670"/>
      <c r="F43" s="671"/>
      <c r="G43" s="671"/>
      <c r="H43" s="671"/>
      <c r="I43" s="487" t="str">
        <f>PRODUTOS!C45</f>
        <v>PERI-4</v>
      </c>
    </row>
    <row r="44" spans="1:9">
      <c r="A44" s="608" t="s">
        <v>10</v>
      </c>
      <c r="B44" s="608" t="s">
        <v>11</v>
      </c>
      <c r="C44" s="608" t="s">
        <v>12</v>
      </c>
      <c r="D44" s="608" t="s">
        <v>649</v>
      </c>
      <c r="E44" s="610"/>
      <c r="F44" s="607" t="s">
        <v>650</v>
      </c>
      <c r="G44" s="607"/>
      <c r="H44" s="607"/>
      <c r="I44" s="607"/>
    </row>
    <row r="45" spans="1:9">
      <c r="A45" s="609"/>
      <c r="B45" s="609"/>
      <c r="C45" s="609"/>
      <c r="D45" s="143" t="s">
        <v>651</v>
      </c>
      <c r="E45" s="143" t="s">
        <v>16</v>
      </c>
      <c r="F45" s="453" t="s">
        <v>652</v>
      </c>
      <c r="G45" s="453" t="s">
        <v>653</v>
      </c>
      <c r="H45" s="453" t="s">
        <v>649</v>
      </c>
      <c r="I45" s="453" t="s">
        <v>16</v>
      </c>
    </row>
    <row r="46" spans="1:9">
      <c r="A46" s="4" t="str">
        <f>'Preços de Referência'!$A$43</f>
        <v>P8066</v>
      </c>
      <c r="B46" s="140" t="str">
        <f>VLOOKUP(A46,'Preços de Referência'!$A$3:$C$100,2,FALSE)</f>
        <v>Engenheiro de projetos pleno</v>
      </c>
      <c r="C46" s="4" t="s">
        <v>654</v>
      </c>
      <c r="D46" s="274">
        <v>12.442500000000001</v>
      </c>
      <c r="E46" s="292">
        <v>1</v>
      </c>
      <c r="F46" s="140">
        <f>VLOOKUP(A46,'Preços de Referência'!$A$3:$C$100,3,FALSE)</f>
        <v>22853.93</v>
      </c>
      <c r="G46" s="140">
        <f>ROUND(F46/'Preços de Referência'!$G$83,2)</f>
        <v>125.24</v>
      </c>
      <c r="H46" s="141">
        <v>1</v>
      </c>
      <c r="I46" s="140">
        <f>ROUND(D46*E46*G46,2)</f>
        <v>1558.3</v>
      </c>
    </row>
    <row r="47" spans="1:9">
      <c r="A47" s="262" t="str">
        <f>'Preços de Referência'!$E$141</f>
        <v>B8951</v>
      </c>
      <c r="B47" s="263" t="str">
        <f>'Preços de Referência'!$F$141</f>
        <v>Imóvel Comercial (2,60% do CMCC - SINAPI)</v>
      </c>
      <c r="C47" s="4" t="s">
        <v>654</v>
      </c>
      <c r="D47" s="274">
        <v>12.442500000000001</v>
      </c>
      <c r="E47" s="291">
        <v>1</v>
      </c>
      <c r="F47" s="263">
        <f>'Preços de Referência'!$I$141*'Preços de Referência'!$J$141</f>
        <v>231.95594135802472</v>
      </c>
      <c r="G47" s="140">
        <f>ROUND(F47/'Preços de Referência'!$G$83,2)</f>
        <v>1.27</v>
      </c>
      <c r="H47" s="127">
        <v>1</v>
      </c>
      <c r="I47" s="140">
        <f>ROUND(D47*E47*G47,2)</f>
        <v>15.8</v>
      </c>
    </row>
    <row r="48" spans="1:9">
      <c r="A48" s="262" t="str">
        <f>'Preços de Referência'!$E$143</f>
        <v>B8953</v>
      </c>
      <c r="B48" s="263" t="str">
        <f>'Preços de Referência'!$F$143</f>
        <v>Mobiliário Escritório</v>
      </c>
      <c r="C48" s="265" t="s">
        <v>654</v>
      </c>
      <c r="D48" s="274">
        <v>12.442500000000001</v>
      </c>
      <c r="E48" s="291">
        <v>1</v>
      </c>
      <c r="F48" s="263">
        <f>'Preços de Referência'!$I$143</f>
        <v>490.4</v>
      </c>
      <c r="G48" s="140">
        <f>ROUND(F48/'Preços de Referência'!$G$83,2)</f>
        <v>2.69</v>
      </c>
      <c r="H48" s="127">
        <v>1</v>
      </c>
      <c r="I48" s="140">
        <f>ROUND(D48*E48*G48,2)</f>
        <v>33.47</v>
      </c>
    </row>
    <row r="49" spans="1:9">
      <c r="A49" s="262" t="str">
        <f>'Preços de Referência'!$E$149</f>
        <v>B8959</v>
      </c>
      <c r="B49" s="263" t="str">
        <f>'Preços de Referência'!$F$149</f>
        <v>Custos Diversos Escritório</v>
      </c>
      <c r="C49" s="265" t="s">
        <v>654</v>
      </c>
      <c r="D49" s="274">
        <v>12.442500000000001</v>
      </c>
      <c r="E49" s="291">
        <v>1</v>
      </c>
      <c r="F49" s="263">
        <f>'Preços de Referência'!$I$149</f>
        <v>135.22</v>
      </c>
      <c r="G49" s="140">
        <f>ROUND(F49/'Preços de Referência'!$G$83,2)</f>
        <v>0.74</v>
      </c>
      <c r="H49" s="127">
        <v>1</v>
      </c>
      <c r="I49" s="140">
        <f>ROUND(D49*E49*G49,2)</f>
        <v>9.2100000000000009</v>
      </c>
    </row>
    <row r="50" spans="1:9">
      <c r="A50" s="606" t="s">
        <v>655</v>
      </c>
      <c r="B50" s="606"/>
      <c r="C50" s="606"/>
      <c r="D50" s="606"/>
      <c r="E50" s="606"/>
      <c r="F50" s="606"/>
      <c r="G50" s="606"/>
      <c r="H50" s="146"/>
      <c r="I50" s="147">
        <f>SUM(I46:I49)</f>
        <v>1616.78</v>
      </c>
    </row>
    <row r="51" spans="1:9">
      <c r="A51" s="606" t="s">
        <v>656</v>
      </c>
      <c r="B51" s="606"/>
      <c r="C51" s="611"/>
      <c r="D51" s="611"/>
      <c r="E51" s="611"/>
      <c r="F51" s="149">
        <f>BDI!$D$37</f>
        <v>0.44600000000000001</v>
      </c>
      <c r="G51" s="149"/>
      <c r="H51" s="149"/>
      <c r="I51" s="147">
        <f>ROUND(I50*F51,2)</f>
        <v>721.08</v>
      </c>
    </row>
    <row r="52" spans="1:9" ht="13.5" thickBot="1">
      <c r="A52" s="612" t="s">
        <v>657</v>
      </c>
      <c r="B52" s="612"/>
      <c r="C52" s="612"/>
      <c r="D52" s="612"/>
      <c r="E52" s="612"/>
      <c r="F52" s="612"/>
      <c r="G52" s="612"/>
      <c r="H52" s="146"/>
      <c r="I52" s="235">
        <f>ROUND((I50+I51),2)</f>
        <v>2337.86</v>
      </c>
    </row>
    <row r="53" spans="1:9" ht="13.5" thickBot="1">
      <c r="A53" s="204"/>
      <c r="B53" s="154" t="s">
        <v>658</v>
      </c>
      <c r="C53" s="332">
        <f>'[21]PRODUTOS E QUANTITATIVOS'!$C$51</f>
        <v>633.41559158830023</v>
      </c>
      <c r="D53" s="153"/>
      <c r="E53" s="155"/>
      <c r="F53" s="154" t="s">
        <v>659</v>
      </c>
      <c r="G53" s="154"/>
      <c r="H53" s="154"/>
      <c r="I53" s="236">
        <f>C53*$I$52</f>
        <v>1480836.9749506237</v>
      </c>
    </row>
    <row r="54" spans="1:9">
      <c r="A54" s="207"/>
    </row>
    <row r="55" spans="1:9" s="8" customFormat="1" ht="15.75">
      <c r="A55" s="214" t="str">
        <f>PRODUTOS!A46</f>
        <v>Produto 5.5</v>
      </c>
      <c r="B55" s="669" t="str">
        <f>PRODUTOS!B46</f>
        <v>Parecer complementar</v>
      </c>
      <c r="C55" s="670"/>
      <c r="D55" s="670"/>
      <c r="E55" s="670"/>
      <c r="F55" s="671"/>
      <c r="G55" s="671"/>
      <c r="H55" s="671"/>
      <c r="I55" s="487" t="str">
        <f>PRODUTOS!C46</f>
        <v>PERI-5</v>
      </c>
    </row>
    <row r="56" spans="1:9">
      <c r="A56" s="608" t="s">
        <v>10</v>
      </c>
      <c r="B56" s="608" t="s">
        <v>11</v>
      </c>
      <c r="C56" s="608" t="s">
        <v>12</v>
      </c>
      <c r="D56" s="608" t="s">
        <v>649</v>
      </c>
      <c r="E56" s="610"/>
      <c r="F56" s="607" t="s">
        <v>650</v>
      </c>
      <c r="G56" s="607"/>
      <c r="H56" s="607"/>
      <c r="I56" s="607"/>
    </row>
    <row r="57" spans="1:9">
      <c r="A57" s="609"/>
      <c r="B57" s="609"/>
      <c r="C57" s="609"/>
      <c r="D57" s="143" t="s">
        <v>651</v>
      </c>
      <c r="E57" s="143" t="s">
        <v>16</v>
      </c>
      <c r="F57" s="453" t="s">
        <v>652</v>
      </c>
      <c r="G57" s="453" t="s">
        <v>653</v>
      </c>
      <c r="H57" s="453" t="s">
        <v>649</v>
      </c>
      <c r="I57" s="453" t="s">
        <v>16</v>
      </c>
    </row>
    <row r="58" spans="1:9">
      <c r="A58" s="4" t="str">
        <f>'Preços de Referência'!$A$43</f>
        <v>P8066</v>
      </c>
      <c r="B58" s="140" t="str">
        <f>VLOOKUP(A58,'Preços de Referência'!$A$3:$C$100,2,FALSE)</f>
        <v>Engenheiro de projetos pleno</v>
      </c>
      <c r="C58" s="4" t="s">
        <v>654</v>
      </c>
      <c r="D58" s="199">
        <v>8.2949999999999999</v>
      </c>
      <c r="E58" s="290">
        <v>1</v>
      </c>
      <c r="F58" s="126">
        <f>VLOOKUP(A58,'Preços de Referência'!$A$3:$C$100,3,FALSE)</f>
        <v>22853.93</v>
      </c>
      <c r="G58" s="140">
        <f>ROUND(F58/'Preços de Referência'!$G$83,2)</f>
        <v>125.24</v>
      </c>
      <c r="H58" s="141">
        <v>1</v>
      </c>
      <c r="I58" s="140">
        <f>ROUND(D58*E58*G58,2)</f>
        <v>1038.8699999999999</v>
      </c>
    </row>
    <row r="59" spans="1:9">
      <c r="A59" s="262" t="str">
        <f>'Preços de Referência'!$E$141</f>
        <v>B8951</v>
      </c>
      <c r="B59" s="263" t="str">
        <f>'Preços de Referência'!$F$141</f>
        <v>Imóvel Comercial (2,60% do CMCC - SINAPI)</v>
      </c>
      <c r="C59" s="4" t="s">
        <v>654</v>
      </c>
      <c r="D59" s="199">
        <v>8.2949999999999999</v>
      </c>
      <c r="E59" s="291">
        <v>1</v>
      </c>
      <c r="F59" s="263">
        <f>'Preços de Referência'!$I$141*'Preços de Referência'!$J$141</f>
        <v>231.95594135802472</v>
      </c>
      <c r="G59" s="140">
        <f>ROUND(F59/'Preços de Referência'!$G$83,2)</f>
        <v>1.27</v>
      </c>
      <c r="H59" s="127">
        <v>1</v>
      </c>
      <c r="I59" s="140">
        <f>ROUND(D59*E59*G59,2)</f>
        <v>10.53</v>
      </c>
    </row>
    <row r="60" spans="1:9">
      <c r="A60" s="262" t="str">
        <f>'Preços de Referência'!$E$143</f>
        <v>B8953</v>
      </c>
      <c r="B60" s="263" t="str">
        <f>'Preços de Referência'!$F$143</f>
        <v>Mobiliário Escritório</v>
      </c>
      <c r="C60" s="265" t="s">
        <v>654</v>
      </c>
      <c r="D60" s="199">
        <v>8.2949999999999999</v>
      </c>
      <c r="E60" s="291">
        <v>1</v>
      </c>
      <c r="F60" s="263">
        <f>'Preços de Referência'!$I$143</f>
        <v>490.4</v>
      </c>
      <c r="G60" s="140">
        <f>ROUND(F60/'Preços de Referência'!$G$83,2)</f>
        <v>2.69</v>
      </c>
      <c r="H60" s="127">
        <v>1</v>
      </c>
      <c r="I60" s="140">
        <f>ROUND(D60*E60*G60,2)</f>
        <v>22.31</v>
      </c>
    </row>
    <row r="61" spans="1:9">
      <c r="A61" s="262" t="str">
        <f>'Preços de Referência'!$E$149</f>
        <v>B8959</v>
      </c>
      <c r="B61" s="263" t="str">
        <f>'Preços de Referência'!$F$149</f>
        <v>Custos Diversos Escritório</v>
      </c>
      <c r="C61" s="265" t="s">
        <v>654</v>
      </c>
      <c r="D61" s="199">
        <v>8.2949999999999999</v>
      </c>
      <c r="E61" s="291">
        <v>1</v>
      </c>
      <c r="F61" s="263">
        <f>'Preços de Referência'!$I$149</f>
        <v>135.22</v>
      </c>
      <c r="G61" s="140">
        <f>ROUND(F61/'Preços de Referência'!$G$83,2)</f>
        <v>0.74</v>
      </c>
      <c r="H61" s="127">
        <v>1</v>
      </c>
      <c r="I61" s="140">
        <f>ROUND(D61*E61*G61,2)</f>
        <v>6.14</v>
      </c>
    </row>
    <row r="62" spans="1:9">
      <c r="A62" s="606" t="s">
        <v>655</v>
      </c>
      <c r="B62" s="606"/>
      <c r="C62" s="606"/>
      <c r="D62" s="606"/>
      <c r="E62" s="606"/>
      <c r="F62" s="606"/>
      <c r="G62" s="606"/>
      <c r="H62" s="146"/>
      <c r="I62" s="147">
        <f>SUM(I58:I61)</f>
        <v>1077.8499999999999</v>
      </c>
    </row>
    <row r="63" spans="1:9">
      <c r="A63" s="606" t="s">
        <v>656</v>
      </c>
      <c r="B63" s="606"/>
      <c r="C63" s="611"/>
      <c r="D63" s="611"/>
      <c r="E63" s="611"/>
      <c r="F63" s="149">
        <f>BDI!$D$37</f>
        <v>0.44600000000000001</v>
      </c>
      <c r="G63" s="149"/>
      <c r="H63" s="149"/>
      <c r="I63" s="147">
        <f>ROUND(I62*F63,2)</f>
        <v>480.72</v>
      </c>
    </row>
    <row r="64" spans="1:9" ht="13.5" thickBot="1">
      <c r="A64" s="612" t="s">
        <v>657</v>
      </c>
      <c r="B64" s="612"/>
      <c r="C64" s="612"/>
      <c r="D64" s="612"/>
      <c r="E64" s="612"/>
      <c r="F64" s="612"/>
      <c r="G64" s="612"/>
      <c r="H64" s="146"/>
      <c r="I64" s="235">
        <f>ROUND((I62+I63),2)</f>
        <v>1558.57</v>
      </c>
    </row>
    <row r="65" spans="1:15" ht="13.5" thickBot="1">
      <c r="A65" s="204"/>
      <c r="B65" s="154" t="s">
        <v>658</v>
      </c>
      <c r="C65" s="332">
        <f>'[21]PRODUTOS E QUANTITATIVOS'!$C$52</f>
        <v>633.41559158830023</v>
      </c>
      <c r="D65" s="153"/>
      <c r="E65" s="155"/>
      <c r="F65" s="154" t="s">
        <v>659</v>
      </c>
      <c r="G65" s="154"/>
      <c r="H65" s="154"/>
      <c r="I65" s="236">
        <f>C65*$I$64</f>
        <v>987222.53858177701</v>
      </c>
    </row>
    <row r="67" spans="1:15" ht="14.45" customHeight="1">
      <c r="K67" s="648" t="s">
        <v>679</v>
      </c>
      <c r="L67" s="648"/>
      <c r="M67" s="648"/>
      <c r="N67" s="648"/>
      <c r="O67" s="648"/>
    </row>
    <row r="68" spans="1:15">
      <c r="K68" s="143" t="s">
        <v>6</v>
      </c>
      <c r="L68" s="143" t="str">
        <f>A2</f>
        <v>Grupo 5</v>
      </c>
      <c r="M68" s="143" t="s">
        <v>662</v>
      </c>
      <c r="N68" s="143" t="s">
        <v>663</v>
      </c>
      <c r="O68" s="143" t="s">
        <v>664</v>
      </c>
    </row>
    <row r="69" spans="1:15">
      <c r="K69" s="3" t="str">
        <f>I4</f>
        <v>PERI-1</v>
      </c>
      <c r="L69" s="3" t="str">
        <f>A4</f>
        <v>Produto 5.1</v>
      </c>
      <c r="M69" s="126">
        <f>$I$13</f>
        <v>1558.57</v>
      </c>
      <c r="N69" s="156">
        <f>$C$14</f>
        <v>633.41559158830023</v>
      </c>
      <c r="O69" s="126">
        <f>N69*$M$69</f>
        <v>987222.53858177701</v>
      </c>
    </row>
    <row r="70" spans="1:15">
      <c r="K70" s="3" t="str">
        <f>I16</f>
        <v>PERI-2</v>
      </c>
      <c r="L70" s="3" t="str">
        <f>A16</f>
        <v>Produto 5.2</v>
      </c>
      <c r="M70" s="126">
        <f>$I$25</f>
        <v>779.29</v>
      </c>
      <c r="N70" s="156">
        <f>$C$26</f>
        <v>633.41559158830023</v>
      </c>
      <c r="O70" s="126">
        <f>N70*$M$70</f>
        <v>493614.43636884645</v>
      </c>
    </row>
    <row r="71" spans="1:15">
      <c r="K71" s="3" t="str">
        <f>I28</f>
        <v>PERI-3</v>
      </c>
      <c r="L71" s="3" t="str">
        <f>A28</f>
        <v>Produto 5.3</v>
      </c>
      <c r="M71" s="126">
        <f>$I$40</f>
        <v>3335.36</v>
      </c>
      <c r="N71" s="156">
        <f>$C$41</f>
        <v>633.41559158830023</v>
      </c>
      <c r="O71" s="126">
        <f>N71*$M$71</f>
        <v>2112669.0275599533</v>
      </c>
    </row>
    <row r="72" spans="1:15">
      <c r="K72" s="3" t="str">
        <f>I43</f>
        <v>PERI-4</v>
      </c>
      <c r="L72" s="3" t="str">
        <f>A43</f>
        <v>Produto 5.4</v>
      </c>
      <c r="M72" s="126">
        <f>$I$52</f>
        <v>2337.86</v>
      </c>
      <c r="N72" s="156">
        <f>$C$53</f>
        <v>633.41559158830023</v>
      </c>
      <c r="O72" s="126">
        <f>N72*$M$72</f>
        <v>1480836.9749506237</v>
      </c>
    </row>
    <row r="73" spans="1:15">
      <c r="K73" s="3" t="str">
        <f>I55</f>
        <v>PERI-5</v>
      </c>
      <c r="L73" s="3" t="str">
        <f>A55</f>
        <v>Produto 5.5</v>
      </c>
      <c r="M73" s="126">
        <f>$I$64</f>
        <v>1558.57</v>
      </c>
      <c r="N73" s="156">
        <f>$C$65</f>
        <v>633.41559158830023</v>
      </c>
      <c r="O73" s="237">
        <f>N73*$M$73</f>
        <v>987222.53858177701</v>
      </c>
    </row>
    <row r="74" spans="1:15" ht="15.75">
      <c r="K74" s="668" t="s">
        <v>665</v>
      </c>
      <c r="L74" s="668"/>
      <c r="M74" s="669"/>
      <c r="N74" s="344">
        <f>SUM($N$69:$N$73)</f>
        <v>3167.0779579415012</v>
      </c>
      <c r="O74" s="260">
        <f>SUM(O69:$O$73)</f>
        <v>6061565.5160429776</v>
      </c>
    </row>
  </sheetData>
  <mergeCells count="49">
    <mergeCell ref="B16:H16"/>
    <mergeCell ref="B28:H28"/>
    <mergeCell ref="B43:H43"/>
    <mergeCell ref="A11:G11"/>
    <mergeCell ref="A12:E12"/>
    <mergeCell ref="A13:G13"/>
    <mergeCell ref="A23:G23"/>
    <mergeCell ref="A24:E24"/>
    <mergeCell ref="A25:G25"/>
    <mergeCell ref="A38:G38"/>
    <mergeCell ref="A39:E39"/>
    <mergeCell ref="A17:A18"/>
    <mergeCell ref="B17:B18"/>
    <mergeCell ref="C17:C18"/>
    <mergeCell ref="D17:E17"/>
    <mergeCell ref="F17:I17"/>
    <mergeCell ref="A1:I1"/>
    <mergeCell ref="B2:H2"/>
    <mergeCell ref="B4:H4"/>
    <mergeCell ref="A5:A6"/>
    <mergeCell ref="B5:B6"/>
    <mergeCell ref="C5:C6"/>
    <mergeCell ref="D5:E5"/>
    <mergeCell ref="F5:I5"/>
    <mergeCell ref="A29:A30"/>
    <mergeCell ref="B29:B30"/>
    <mergeCell ref="C29:C30"/>
    <mergeCell ref="D29:E29"/>
    <mergeCell ref="F29:I29"/>
    <mergeCell ref="K67:O67"/>
    <mergeCell ref="K74:M74"/>
    <mergeCell ref="B55:H55"/>
    <mergeCell ref="A56:A57"/>
    <mergeCell ref="B56:B57"/>
    <mergeCell ref="C56:C57"/>
    <mergeCell ref="D56:E56"/>
    <mergeCell ref="F56:I56"/>
    <mergeCell ref="A63:E63"/>
    <mergeCell ref="A64:G64"/>
    <mergeCell ref="A40:G40"/>
    <mergeCell ref="A50:G50"/>
    <mergeCell ref="A51:E51"/>
    <mergeCell ref="A52:G52"/>
    <mergeCell ref="A62:G62"/>
    <mergeCell ref="A44:A45"/>
    <mergeCell ref="B44:B45"/>
    <mergeCell ref="C44:C45"/>
    <mergeCell ref="D44:E44"/>
    <mergeCell ref="F44:I44"/>
  </mergeCells>
  <printOptions horizontalCentered="1" verticalCentered="1"/>
  <pageMargins left="0.25" right="0.25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F44C-7B85-4F82-8206-A5735E761571}">
  <sheetPr>
    <tabColor theme="2" tint="-0.249977111117893"/>
    <pageSetUpPr fitToPage="1"/>
  </sheetPr>
  <dimension ref="A1:O94"/>
  <sheetViews>
    <sheetView view="pageBreakPreview" zoomScale="110" zoomScaleNormal="50" zoomScaleSheetLayoutView="110" workbookViewId="0">
      <selection activeCell="M21" sqref="M21"/>
    </sheetView>
  </sheetViews>
  <sheetFormatPr defaultColWidth="9.28515625" defaultRowHeight="12.75"/>
  <cols>
    <col min="1" max="1" width="13.85546875" style="2" customWidth="1"/>
    <col min="2" max="2" width="36.7109375" style="2" customWidth="1"/>
    <col min="3" max="3" width="12.85546875" style="2" customWidth="1"/>
    <col min="4" max="4" width="10" style="2" bestFit="1" customWidth="1"/>
    <col min="5" max="5" width="9.28515625" style="2"/>
    <col min="6" max="6" width="13.5703125" style="2" customWidth="1"/>
    <col min="7" max="7" width="15.5703125" style="2" customWidth="1"/>
    <col min="8" max="8" width="12.42578125" style="2" hidden="1" customWidth="1"/>
    <col min="9" max="9" width="16.85546875" style="2" customWidth="1"/>
    <col min="10" max="10" width="9.28515625" style="2"/>
    <col min="11" max="11" width="9.85546875" style="2" customWidth="1"/>
    <col min="12" max="12" width="11" style="2" bestFit="1" customWidth="1"/>
    <col min="13" max="13" width="12.42578125" style="2" bestFit="1" customWidth="1"/>
    <col min="14" max="14" width="17.5703125" style="2" bestFit="1" customWidth="1"/>
    <col min="15" max="15" width="18.42578125" style="2" bestFit="1" customWidth="1"/>
    <col min="16" max="17" width="8.85546875" style="2" customWidth="1"/>
    <col min="18" max="16384" width="9.28515625" style="2"/>
  </cols>
  <sheetData>
    <row r="1" spans="1:9" s="8" customFormat="1" ht="21">
      <c r="A1" s="630" t="s">
        <v>648</v>
      </c>
      <c r="B1" s="631"/>
      <c r="C1" s="631"/>
      <c r="D1" s="631"/>
      <c r="E1" s="631"/>
      <c r="F1" s="631"/>
      <c r="G1" s="631"/>
      <c r="H1" s="631"/>
      <c r="I1" s="679"/>
    </row>
    <row r="2" spans="1:9" s="8" customFormat="1" ht="14.25" customHeight="1">
      <c r="A2" s="216" t="str">
        <f>PRODUTOS!A48</f>
        <v>Grupo 6</v>
      </c>
      <c r="B2" s="673" t="str">
        <f>PRODUTOS!B48</f>
        <v xml:space="preserve">Regularização Fundiária Dominial </v>
      </c>
      <c r="C2" s="674"/>
      <c r="D2" s="674"/>
      <c r="E2" s="674"/>
      <c r="F2" s="674"/>
      <c r="G2" s="674"/>
      <c r="H2" s="674"/>
      <c r="I2" s="337" t="str">
        <f>PRODUTOS!C48</f>
        <v>FUND</v>
      </c>
    </row>
    <row r="3" spans="1:9" s="8" customFormat="1" ht="14.25" customHeight="1">
      <c r="A3" s="268"/>
      <c r="B3" s="269"/>
      <c r="C3" s="269"/>
      <c r="D3" s="269"/>
      <c r="E3" s="269"/>
      <c r="F3" s="269"/>
      <c r="G3" s="269"/>
      <c r="H3" s="269"/>
      <c r="I3" s="489"/>
    </row>
    <row r="4" spans="1:9" s="8" customFormat="1" ht="15.75">
      <c r="A4" s="216" t="str">
        <f>PRODUTOS!A49</f>
        <v>Produto 6.1</v>
      </c>
      <c r="B4" s="673" t="str">
        <f>PRODUTOS!B49</f>
        <v>Levantamento topográfico</v>
      </c>
      <c r="C4" s="674"/>
      <c r="D4" s="674"/>
      <c r="E4" s="674"/>
      <c r="F4" s="676"/>
      <c r="G4" s="676"/>
      <c r="H4" s="676"/>
      <c r="I4" s="488" t="str">
        <f>PRODUTOS!C49</f>
        <v>FUND-1</v>
      </c>
    </row>
    <row r="5" spans="1:9">
      <c r="A5" s="608" t="s">
        <v>10</v>
      </c>
      <c r="B5" s="608" t="s">
        <v>11</v>
      </c>
      <c r="C5" s="608" t="s">
        <v>12</v>
      </c>
      <c r="D5" s="608" t="s">
        <v>649</v>
      </c>
      <c r="E5" s="610"/>
      <c r="F5" s="607" t="s">
        <v>650</v>
      </c>
      <c r="G5" s="607"/>
      <c r="H5" s="607"/>
      <c r="I5" s="607"/>
    </row>
    <row r="6" spans="1:9">
      <c r="A6" s="609"/>
      <c r="B6" s="609"/>
      <c r="C6" s="609"/>
      <c r="D6" s="143" t="s">
        <v>651</v>
      </c>
      <c r="E6" s="143" t="s">
        <v>16</v>
      </c>
      <c r="F6" s="453" t="s">
        <v>652</v>
      </c>
      <c r="G6" s="453" t="s">
        <v>653</v>
      </c>
      <c r="H6" s="453" t="s">
        <v>649</v>
      </c>
      <c r="I6" s="453" t="s">
        <v>16</v>
      </c>
    </row>
    <row r="7" spans="1:9">
      <c r="A7" s="128" t="str">
        <f>'Preços de Referência'!$A$74</f>
        <v>P8163</v>
      </c>
      <c r="B7" s="140" t="str">
        <f>VLOOKUP(A7,'Preços de Referência'!A14:C112,2,FALSE)</f>
        <v>Topógrafo</v>
      </c>
      <c r="C7" s="4" t="s">
        <v>654</v>
      </c>
      <c r="D7" s="275">
        <v>10.3687</v>
      </c>
      <c r="E7" s="290">
        <v>1</v>
      </c>
      <c r="F7" s="126">
        <f>VLOOKUP(A7,'Preços de Referência'!$A$3:$C$100,3,FALSE)</f>
        <v>5382.48</v>
      </c>
      <c r="G7" s="140">
        <f>ROUND(F7/'Preços de Referência'!$G$83,2)</f>
        <v>29.5</v>
      </c>
      <c r="H7" s="127">
        <v>1</v>
      </c>
      <c r="I7" s="140">
        <f t="shared" ref="I7:I20" si="0">ROUND(D7*E7*G7,2)</f>
        <v>305.88</v>
      </c>
    </row>
    <row r="8" spans="1:9">
      <c r="A8" s="128" t="str">
        <f>'Preços de Referência'!$A$19</f>
        <v>P8028</v>
      </c>
      <c r="B8" s="140" t="str">
        <f>VLOOKUP(A8,'Preços de Referência'!A15:C115,2,FALSE)</f>
        <v>Auxiliar de topografia</v>
      </c>
      <c r="C8" s="4" t="s">
        <v>654</v>
      </c>
      <c r="D8" s="275">
        <v>16.59</v>
      </c>
      <c r="E8" s="290">
        <v>1</v>
      </c>
      <c r="F8" s="126">
        <f>VLOOKUP(A8,'Preços de Referência'!$A$3:$C$100,3,FALSE)</f>
        <v>3926.57</v>
      </c>
      <c r="G8" s="140">
        <f>ROUND(F8/'Preços de Referência'!$G$83,2)</f>
        <v>21.52</v>
      </c>
      <c r="H8" s="127">
        <v>1</v>
      </c>
      <c r="I8" s="140">
        <f t="shared" si="0"/>
        <v>357.02</v>
      </c>
    </row>
    <row r="9" spans="1:9">
      <c r="A9" s="128" t="str">
        <f>'Preços de Referência'!$A$72</f>
        <v>P8155</v>
      </c>
      <c r="B9" s="140" t="str">
        <f>VLOOKUP(A9,'Preços de Referência'!A16:C116,2,FALSE)</f>
        <v>Técnico em geoprocessamento</v>
      </c>
      <c r="C9" s="4" t="s">
        <v>654</v>
      </c>
      <c r="D9" s="275">
        <v>4.1475</v>
      </c>
      <c r="E9" s="290">
        <v>1</v>
      </c>
      <c r="F9" s="126">
        <f>VLOOKUP(A9,'Preços de Referência'!$A$3:$C$100,3,FALSE)</f>
        <v>6038.2</v>
      </c>
      <c r="G9" s="140">
        <f>ROUND(F9/'Preços de Referência'!$G$83,2)</f>
        <v>33.090000000000003</v>
      </c>
      <c r="H9" s="127">
        <v>1</v>
      </c>
      <c r="I9" s="140">
        <f t="shared" si="0"/>
        <v>137.24</v>
      </c>
    </row>
    <row r="10" spans="1:9">
      <c r="A10" s="128" t="str">
        <f>'Preços de Referência'!$A$60</f>
        <v>P8113</v>
      </c>
      <c r="B10" s="140" t="str">
        <f>VLOOKUP(A10,'Preços de Referência'!A17:C117,2,FALSE)</f>
        <v>Motorista de veículo leve</v>
      </c>
      <c r="C10" s="4" t="s">
        <v>654</v>
      </c>
      <c r="D10" s="275">
        <v>8.2949999999999999</v>
      </c>
      <c r="E10" s="290">
        <v>1</v>
      </c>
      <c r="F10" s="126">
        <f>VLOOKUP(A10,'Preços de Referência'!$A$3:$C$100,3,FALSE)</f>
        <v>4745.01</v>
      </c>
      <c r="G10" s="140">
        <f>ROUND(F10/'Preços de Referência'!$G$83,2)</f>
        <v>26</v>
      </c>
      <c r="H10" s="127">
        <v>1</v>
      </c>
      <c r="I10" s="140">
        <f t="shared" si="0"/>
        <v>215.67</v>
      </c>
    </row>
    <row r="11" spans="1:9">
      <c r="A11" s="203" t="str">
        <f>'Preços de Referência'!$E$5</f>
        <v>E8891</v>
      </c>
      <c r="B11" s="126" t="str">
        <f>'Preços de Referência'!$F$5</f>
        <v>Veículo leve - tipo pick up 4x4 (s/ motorista)</v>
      </c>
      <c r="C11" s="4" t="s">
        <v>654</v>
      </c>
      <c r="D11" s="275">
        <v>8.2949999999999999</v>
      </c>
      <c r="E11" s="290">
        <v>1</v>
      </c>
      <c r="F11" s="126">
        <f>'Preços de Referência'!$N$5</f>
        <v>8274.9513000000006</v>
      </c>
      <c r="G11" s="140">
        <f>ROUND(F11/'Preços de Referência'!$G$83,2)</f>
        <v>45.35</v>
      </c>
      <c r="H11" s="127">
        <v>1</v>
      </c>
      <c r="I11" s="140">
        <f t="shared" si="0"/>
        <v>376.18</v>
      </c>
    </row>
    <row r="12" spans="1:9">
      <c r="A12" s="4" t="str">
        <f>'Preços de Referência'!$E$108</f>
        <v>C5</v>
      </c>
      <c r="B12" s="126" t="str">
        <f>'Preços de Referência'!$F$108</f>
        <v>GPS Geodésico de dupla frequência - RTK</v>
      </c>
      <c r="C12" s="4" t="s">
        <v>654</v>
      </c>
      <c r="D12" s="275">
        <v>8.2949999999999999</v>
      </c>
      <c r="E12" s="290">
        <v>1</v>
      </c>
      <c r="F12" s="126">
        <f>'Preços de Referência'!$H$108</f>
        <v>1586.56</v>
      </c>
      <c r="G12" s="140">
        <f>ROUND(F12/'Preços de Referência'!$G$83,2)</f>
        <v>8.69</v>
      </c>
      <c r="H12" s="127">
        <v>1</v>
      </c>
      <c r="I12" s="140">
        <f t="shared" si="0"/>
        <v>72.08</v>
      </c>
    </row>
    <row r="13" spans="1:9">
      <c r="A13" s="4" t="str">
        <f>'Preços de Referência'!$E$110</f>
        <v>IE6002</v>
      </c>
      <c r="B13" s="126" t="str">
        <f>'Preços de Referência'!$F$110</f>
        <v>GPS de navegação</v>
      </c>
      <c r="C13" s="4" t="s">
        <v>654</v>
      </c>
      <c r="D13" s="275">
        <v>8.2949999999999999</v>
      </c>
      <c r="E13" s="290">
        <v>1</v>
      </c>
      <c r="F13" s="263">
        <f>'Preços de Referência'!$H$110</f>
        <v>254.66</v>
      </c>
      <c r="G13" s="140">
        <f>ROUND(F13/'Preços de Referência'!$G$83,2)</f>
        <v>1.4</v>
      </c>
      <c r="H13" s="127">
        <v>1</v>
      </c>
      <c r="I13" s="140">
        <f t="shared" si="0"/>
        <v>11.61</v>
      </c>
    </row>
    <row r="14" spans="1:9">
      <c r="A14" s="4" t="str">
        <f>'Preços de Referência'!$E$111</f>
        <v>IE6003</v>
      </c>
      <c r="B14" s="126" t="str">
        <f>'Preços de Referência'!$F$111</f>
        <v>Rádio comunicador</v>
      </c>
      <c r="C14" s="4" t="s">
        <v>654</v>
      </c>
      <c r="D14" s="275">
        <v>24.885000000000002</v>
      </c>
      <c r="E14" s="290">
        <v>1</v>
      </c>
      <c r="F14" s="126">
        <f>'Preços de Referência'!$H$111</f>
        <v>27.73</v>
      </c>
      <c r="G14" s="140">
        <f>ROUND(F14/'Preços de Referência'!$G$83,2)</f>
        <v>0.15</v>
      </c>
      <c r="H14" s="127">
        <v>1</v>
      </c>
      <c r="I14" s="140">
        <f t="shared" si="0"/>
        <v>3.73</v>
      </c>
    </row>
    <row r="15" spans="1:9">
      <c r="A15" s="262" t="str">
        <f>'Preços de Referência'!$E$141</f>
        <v>B8951</v>
      </c>
      <c r="B15" s="263" t="str">
        <f>'Preços de Referência'!$F$141</f>
        <v>Imóvel Comercial (2,60% do CMCC - SINAPI)</v>
      </c>
      <c r="C15" s="4" t="s">
        <v>654</v>
      </c>
      <c r="D15" s="276">
        <v>3.1105999999999998</v>
      </c>
      <c r="E15" s="291">
        <v>2</v>
      </c>
      <c r="F15" s="263">
        <f>'Preços de Referência'!$I$141*'Preços de Referência'!$J$141</f>
        <v>231.95594135802472</v>
      </c>
      <c r="G15" s="140">
        <f>ROUND(F15/'Preços de Referência'!$G$83,2)</f>
        <v>1.27</v>
      </c>
      <c r="H15" s="461">
        <v>1</v>
      </c>
      <c r="I15" s="140">
        <f t="shared" si="0"/>
        <v>7.9</v>
      </c>
    </row>
    <row r="16" spans="1:9">
      <c r="A16" s="262" t="str">
        <f>'Preços de Referência'!$E$142</f>
        <v>B8952</v>
      </c>
      <c r="B16" s="263" t="str">
        <f>'Preços de Referência'!$F$142</f>
        <v>Imóvel Residencial (1,70% do CMCC - SINAPI)</v>
      </c>
      <c r="C16" s="265" t="s">
        <v>654</v>
      </c>
      <c r="D16" s="276">
        <v>7.2580999999999998</v>
      </c>
      <c r="E16" s="291">
        <v>2</v>
      </c>
      <c r="F16" s="263">
        <f>'Preços de Referência'!$J$142*'Preços de Referência'!$I$142</f>
        <v>387.4402</v>
      </c>
      <c r="G16" s="140">
        <f>ROUND(F16/'Preços de Referência'!$G$83,2)</f>
        <v>2.12</v>
      </c>
      <c r="H16" s="461">
        <v>1</v>
      </c>
      <c r="I16" s="140">
        <f t="shared" si="0"/>
        <v>30.77</v>
      </c>
    </row>
    <row r="17" spans="1:9">
      <c r="A17" s="262" t="str">
        <f>'Preços de Referência'!$E$143</f>
        <v>B8953</v>
      </c>
      <c r="B17" s="263" t="str">
        <f>'Preços de Referência'!$F$143</f>
        <v>Mobiliário Escritório</v>
      </c>
      <c r="C17" s="265" t="s">
        <v>654</v>
      </c>
      <c r="D17" s="276">
        <v>3.1105999999999998</v>
      </c>
      <c r="E17" s="291">
        <v>2</v>
      </c>
      <c r="F17" s="263">
        <f>'Preços de Referência'!$I$143</f>
        <v>490.4</v>
      </c>
      <c r="G17" s="140">
        <f>ROUND(F17/'Preços de Referência'!$G$83,2)</f>
        <v>2.69</v>
      </c>
      <c r="H17" s="461">
        <v>1</v>
      </c>
      <c r="I17" s="140">
        <f t="shared" si="0"/>
        <v>16.739999999999998</v>
      </c>
    </row>
    <row r="18" spans="1:9">
      <c r="A18" s="262" t="str">
        <f>'Preços de Referência'!$E$144</f>
        <v>B8954</v>
      </c>
      <c r="B18" s="263" t="str">
        <f>'Preços de Referência'!$F$144</f>
        <v>Mobiliário Residência</v>
      </c>
      <c r="C18" s="265" t="s">
        <v>654</v>
      </c>
      <c r="D18" s="276">
        <v>7.2580999999999998</v>
      </c>
      <c r="E18" s="291">
        <v>2</v>
      </c>
      <c r="F18" s="263">
        <f>'Preços de Referência'!$I$144</f>
        <v>43.98</v>
      </c>
      <c r="G18" s="140">
        <f>ROUND(F18/'Preços de Referência'!$G$83,2)</f>
        <v>0.24</v>
      </c>
      <c r="H18" s="461">
        <v>1</v>
      </c>
      <c r="I18" s="140">
        <f t="shared" si="0"/>
        <v>3.48</v>
      </c>
    </row>
    <row r="19" spans="1:9">
      <c r="A19" s="262" t="str">
        <f>'Preços de Referência'!$E$149</f>
        <v>B8959</v>
      </c>
      <c r="B19" s="263" t="str">
        <f>'Preços de Referência'!$F$149</f>
        <v>Custos Diversos Escritório</v>
      </c>
      <c r="C19" s="265" t="s">
        <v>654</v>
      </c>
      <c r="D19" s="276">
        <v>3.1105999999999998</v>
      </c>
      <c r="E19" s="291">
        <v>2</v>
      </c>
      <c r="F19" s="263">
        <f>'Preços de Referência'!$I$149</f>
        <v>135.22</v>
      </c>
      <c r="G19" s="140">
        <f>ROUND(F19/'Preços de Referência'!$G$83,2)</f>
        <v>0.74</v>
      </c>
      <c r="H19" s="461">
        <v>1</v>
      </c>
      <c r="I19" s="140">
        <f t="shared" si="0"/>
        <v>4.5999999999999996</v>
      </c>
    </row>
    <row r="20" spans="1:9">
      <c r="A20" s="262" t="str">
        <f>'Preços de Referência'!$E$150</f>
        <v>B8960</v>
      </c>
      <c r="B20" s="263" t="str">
        <f>'Preços de Referência'!$F$150</f>
        <v>Custos Diversos Residência</v>
      </c>
      <c r="C20" s="265" t="s">
        <v>654</v>
      </c>
      <c r="D20" s="276">
        <v>7.2580999999999998</v>
      </c>
      <c r="E20" s="291">
        <v>2</v>
      </c>
      <c r="F20" s="263">
        <f>'Preços de Referência'!$I$150</f>
        <v>206.13</v>
      </c>
      <c r="G20" s="140">
        <f>ROUND(F20/'Preços de Referência'!$G$83,2)</f>
        <v>1.1299999999999999</v>
      </c>
      <c r="H20" s="461">
        <v>1</v>
      </c>
      <c r="I20" s="140">
        <f t="shared" si="0"/>
        <v>16.399999999999999</v>
      </c>
    </row>
    <row r="21" spans="1:9">
      <c r="A21" s="606" t="s">
        <v>655</v>
      </c>
      <c r="B21" s="606"/>
      <c r="C21" s="606"/>
      <c r="D21" s="606"/>
      <c r="E21" s="606"/>
      <c r="F21" s="606"/>
      <c r="G21" s="606"/>
      <c r="H21" s="146"/>
      <c r="I21" s="147">
        <f>SUM(I7:I20)</f>
        <v>1559.3</v>
      </c>
    </row>
    <row r="22" spans="1:9">
      <c r="A22" s="606" t="s">
        <v>656</v>
      </c>
      <c r="B22" s="606"/>
      <c r="C22" s="611"/>
      <c r="D22" s="611"/>
      <c r="E22" s="611"/>
      <c r="F22" s="149">
        <f>BDI!$D$37</f>
        <v>0.44600000000000001</v>
      </c>
      <c r="G22" s="149"/>
      <c r="H22" s="149"/>
      <c r="I22" s="147">
        <f>ROUND((I21*F22),2)</f>
        <v>695.45</v>
      </c>
    </row>
    <row r="23" spans="1:9" ht="13.5" thickBot="1">
      <c r="A23" s="612" t="s">
        <v>657</v>
      </c>
      <c r="B23" s="612"/>
      <c r="C23" s="612"/>
      <c r="D23" s="612"/>
      <c r="E23" s="612"/>
      <c r="F23" s="612"/>
      <c r="G23" s="612"/>
      <c r="H23" s="146"/>
      <c r="I23" s="235">
        <f>ROUND((I21+I22),2)</f>
        <v>2254.75</v>
      </c>
    </row>
    <row r="24" spans="1:9" ht="13.5" thickBot="1">
      <c r="A24" s="204"/>
      <c r="B24" s="154" t="s">
        <v>658</v>
      </c>
      <c r="C24" s="332">
        <f>'[21]PRODUTOS E QUANTITATIVOS'!$C$57</f>
        <v>63.34155915883003</v>
      </c>
      <c r="D24" s="153"/>
      <c r="E24" s="155"/>
      <c r="F24" s="154" t="s">
        <v>659</v>
      </c>
      <c r="G24" s="154"/>
      <c r="H24" s="154"/>
      <c r="I24" s="236">
        <f>C24*$I$23</f>
        <v>142819.38051337202</v>
      </c>
    </row>
    <row r="25" spans="1:9">
      <c r="A25" s="206"/>
    </row>
    <row r="26" spans="1:9" s="8" customFormat="1" ht="15.75">
      <c r="A26" s="216" t="str">
        <f>PRODUTOS!A50</f>
        <v>Produto 6.2</v>
      </c>
      <c r="B26" s="673" t="str">
        <f>PRODUTOS!B50</f>
        <v>Implantação e monografia de marcos georreferenciados</v>
      </c>
      <c r="C26" s="674"/>
      <c r="D26" s="674"/>
      <c r="E26" s="674"/>
      <c r="F26" s="676"/>
      <c r="G26" s="676"/>
      <c r="H26" s="676"/>
      <c r="I26" s="488" t="str">
        <f>PRODUTOS!C50</f>
        <v>FUND-2</v>
      </c>
    </row>
    <row r="27" spans="1:9">
      <c r="A27" s="608" t="s">
        <v>10</v>
      </c>
      <c r="B27" s="608" t="s">
        <v>11</v>
      </c>
      <c r="C27" s="608" t="s">
        <v>12</v>
      </c>
      <c r="D27" s="608" t="s">
        <v>649</v>
      </c>
      <c r="E27" s="610"/>
      <c r="F27" s="607" t="s">
        <v>650</v>
      </c>
      <c r="G27" s="607"/>
      <c r="H27" s="607"/>
      <c r="I27" s="607"/>
    </row>
    <row r="28" spans="1:9">
      <c r="A28" s="609"/>
      <c r="B28" s="609"/>
      <c r="C28" s="609"/>
      <c r="D28" s="143" t="s">
        <v>651</v>
      </c>
      <c r="E28" s="143" t="s">
        <v>16</v>
      </c>
      <c r="F28" s="453" t="s">
        <v>652</v>
      </c>
      <c r="G28" s="453" t="s">
        <v>653</v>
      </c>
      <c r="H28" s="453" t="s">
        <v>649</v>
      </c>
      <c r="I28" s="453" t="s">
        <v>16</v>
      </c>
    </row>
    <row r="29" spans="1:9">
      <c r="A29" s="128" t="str">
        <f>'Preços de Referência'!$A$74</f>
        <v>P8163</v>
      </c>
      <c r="B29" s="140" t="str">
        <f>VLOOKUP(A29,'Preços de Referência'!A32:C132,2,FALSE)</f>
        <v>Topógrafo</v>
      </c>
      <c r="C29" s="4" t="s">
        <v>680</v>
      </c>
      <c r="D29" s="274">
        <v>2.0737000000000001</v>
      </c>
      <c r="E29" s="292">
        <v>1</v>
      </c>
      <c r="F29" s="140">
        <f>VLOOKUP(A29,'Preços de Referência'!$A$3:$C$100,3,FALSE)</f>
        <v>5382.48</v>
      </c>
      <c r="G29" s="140">
        <f>ROUND(F29/'Preços de Referência'!$G$83,2)</f>
        <v>29.5</v>
      </c>
      <c r="H29" s="141">
        <v>1</v>
      </c>
      <c r="I29" s="140">
        <f t="shared" ref="I29:I44" si="1">ROUND(D29*E29*G29,2)</f>
        <v>61.17</v>
      </c>
    </row>
    <row r="30" spans="1:9">
      <c r="A30" s="128" t="str">
        <f>'Preços de Referência'!$A$72</f>
        <v>P8155</v>
      </c>
      <c r="B30" s="140" t="str">
        <f>VLOOKUP(A30,'Preços de Referência'!A33:C135,2,FALSE)</f>
        <v>Técnico em geoprocessamento</v>
      </c>
      <c r="C30" s="4" t="s">
        <v>654</v>
      </c>
      <c r="D30" s="275">
        <v>0.41470000000000001</v>
      </c>
      <c r="E30" s="290">
        <v>1</v>
      </c>
      <c r="F30" s="126">
        <f>VLOOKUP(A30,'Preços de Referência'!$A$3:$C$100,3,FALSE)</f>
        <v>6038.2</v>
      </c>
      <c r="G30" s="140">
        <f>ROUND(F30/'Preços de Referência'!$G$83,2)</f>
        <v>33.090000000000003</v>
      </c>
      <c r="H30" s="127">
        <v>1</v>
      </c>
      <c r="I30" s="140">
        <f t="shared" si="1"/>
        <v>13.72</v>
      </c>
    </row>
    <row r="31" spans="1:9">
      <c r="A31" s="128" t="str">
        <f>'Preços de Referência'!$A$19</f>
        <v>P8028</v>
      </c>
      <c r="B31" s="140" t="str">
        <f>VLOOKUP(A31,'Preços de Referência'!A15:C127,2,FALSE)</f>
        <v>Auxiliar de topografia</v>
      </c>
      <c r="C31" s="4" t="s">
        <v>654</v>
      </c>
      <c r="D31" s="275">
        <v>3.3180000000000001</v>
      </c>
      <c r="E31" s="290">
        <v>1</v>
      </c>
      <c r="F31" s="126">
        <f>VLOOKUP(A31,'Preços de Referência'!$A$3:$C$100,3,FALSE)</f>
        <v>3926.57</v>
      </c>
      <c r="G31" s="140">
        <f>ROUND(F31/'Preços de Referência'!$G$83,2)</f>
        <v>21.52</v>
      </c>
      <c r="H31" s="127">
        <v>1</v>
      </c>
      <c r="I31" s="140">
        <f t="shared" si="1"/>
        <v>71.400000000000006</v>
      </c>
    </row>
    <row r="32" spans="1:9">
      <c r="A32" s="128" t="str">
        <f>'Preços de Referência'!$A$60</f>
        <v>P8113</v>
      </c>
      <c r="B32" s="140" t="str">
        <f>VLOOKUP(A32,'Preços de Referência'!A35:C137,2,FALSE)</f>
        <v>Motorista de veículo leve</v>
      </c>
      <c r="C32" s="4" t="s">
        <v>654</v>
      </c>
      <c r="D32" s="275">
        <v>1.659</v>
      </c>
      <c r="E32" s="290">
        <v>1</v>
      </c>
      <c r="F32" s="126">
        <f>VLOOKUP(A32,'Preços de Referência'!$A$3:$C$100,3,FALSE)</f>
        <v>4745.01</v>
      </c>
      <c r="G32" s="140">
        <f>ROUND(F32/'Preços de Referência'!$G$83,2)</f>
        <v>26</v>
      </c>
      <c r="H32" s="127">
        <v>1</v>
      </c>
      <c r="I32" s="140">
        <f t="shared" si="1"/>
        <v>43.13</v>
      </c>
    </row>
    <row r="33" spans="1:10">
      <c r="A33" s="203" t="str">
        <f>'Preços de Referência'!$E$5</f>
        <v>E8891</v>
      </c>
      <c r="B33" s="126" t="str">
        <f>'Preços de Referência'!$F$5</f>
        <v>Veículo leve - tipo pick up 4x4 (s/ motorista)</v>
      </c>
      <c r="C33" s="4" t="s">
        <v>654</v>
      </c>
      <c r="D33" s="275">
        <v>1.659</v>
      </c>
      <c r="E33" s="290">
        <v>1</v>
      </c>
      <c r="F33" s="126">
        <f>'Preços de Referência'!$N$5</f>
        <v>8274.9513000000006</v>
      </c>
      <c r="G33" s="140">
        <f>ROUND(F33/'Preços de Referência'!$G$83,2)</f>
        <v>45.35</v>
      </c>
      <c r="H33" s="127">
        <v>1</v>
      </c>
      <c r="I33" s="140">
        <f t="shared" si="1"/>
        <v>75.239999999999995</v>
      </c>
    </row>
    <row r="34" spans="1:10">
      <c r="A34" s="4" t="str">
        <f>'Preços de Referência'!$E$108</f>
        <v>C5</v>
      </c>
      <c r="B34" s="126" t="str">
        <f>'Preços de Referência'!$F$108</f>
        <v>GPS Geodésico de dupla frequência - RTK</v>
      </c>
      <c r="C34" s="4" t="s">
        <v>654</v>
      </c>
      <c r="D34" s="275">
        <v>1.659</v>
      </c>
      <c r="E34" s="290">
        <v>1</v>
      </c>
      <c r="F34" s="126">
        <f>'Preços de Referência'!$H$108</f>
        <v>1586.56</v>
      </c>
      <c r="G34" s="140">
        <f>ROUND(F34/'Preços de Referência'!$G$83,2)</f>
        <v>8.69</v>
      </c>
      <c r="H34" s="127">
        <v>1</v>
      </c>
      <c r="I34" s="140">
        <f t="shared" si="1"/>
        <v>14.42</v>
      </c>
    </row>
    <row r="35" spans="1:10">
      <c r="A35" s="4" t="str">
        <f>'Preços de Referência'!$E$110</f>
        <v>IE6002</v>
      </c>
      <c r="B35" s="126" t="str">
        <f>'Preços de Referência'!$F$110</f>
        <v>GPS de navegação</v>
      </c>
      <c r="C35" s="4" t="s">
        <v>654</v>
      </c>
      <c r="D35" s="275">
        <v>1.659</v>
      </c>
      <c r="E35" s="290">
        <v>1</v>
      </c>
      <c r="F35" s="263">
        <f>'Preços de Referência'!$H$110</f>
        <v>254.66</v>
      </c>
      <c r="G35" s="140">
        <f>ROUND(F35/'Preços de Referência'!$G$83,2)</f>
        <v>1.4</v>
      </c>
      <c r="H35" s="127">
        <v>1</v>
      </c>
      <c r="I35" s="140">
        <f t="shared" si="1"/>
        <v>2.3199999999999998</v>
      </c>
    </row>
    <row r="36" spans="1:10">
      <c r="A36" s="4" t="str">
        <f>'Preços de Referência'!$E$111</f>
        <v>IE6003</v>
      </c>
      <c r="B36" s="126" t="str">
        <f>'Preços de Referência'!$F$111</f>
        <v>Rádio comunicador</v>
      </c>
      <c r="C36" s="4" t="s">
        <v>654</v>
      </c>
      <c r="D36" s="275">
        <v>0.82950000000000002</v>
      </c>
      <c r="E36" s="290">
        <v>3</v>
      </c>
      <c r="F36" s="126">
        <f>'Preços de Referência'!$H$111</f>
        <v>27.73</v>
      </c>
      <c r="G36" s="140">
        <f>ROUND(F36/'Preços de Referência'!$G$83,2)</f>
        <v>0.15</v>
      </c>
      <c r="H36" s="127">
        <v>1</v>
      </c>
      <c r="I36" s="140">
        <f t="shared" si="1"/>
        <v>0.37</v>
      </c>
      <c r="J36" s="468"/>
    </row>
    <row r="37" spans="1:10">
      <c r="A37" s="4" t="str">
        <f>'Preços de Referência'!$E$112</f>
        <v>C8</v>
      </c>
      <c r="B37" s="126" t="str">
        <f>'Preços de Referência'!$F$112</f>
        <v>Instrumental de topografia (Estação Total)</v>
      </c>
      <c r="C37" s="4" t="s">
        <v>654</v>
      </c>
      <c r="D37" s="275">
        <v>0.82950000000000002</v>
      </c>
      <c r="E37" s="290">
        <v>1</v>
      </c>
      <c r="F37" s="126">
        <f>'Preços de Referência'!$H$112</f>
        <v>514.23</v>
      </c>
      <c r="G37" s="140">
        <f>ROUND(F37/'Preços de Referência'!$G$83,2)</f>
        <v>2.82</v>
      </c>
      <c r="H37" s="127">
        <v>1</v>
      </c>
      <c r="I37" s="140">
        <f t="shared" si="1"/>
        <v>2.34</v>
      </c>
    </row>
    <row r="38" spans="1:10">
      <c r="A38" s="4" t="str">
        <f>'Preços de Referência'!$E$113</f>
        <v>D1</v>
      </c>
      <c r="B38" s="126" t="str">
        <f>'Preços de Referência'!$F$113</f>
        <v>Marco de concreto padrão INCRA (com plaqueta)</v>
      </c>
      <c r="C38" s="4" t="s">
        <v>654</v>
      </c>
      <c r="D38" s="275">
        <v>1</v>
      </c>
      <c r="E38" s="290">
        <v>1</v>
      </c>
      <c r="F38" s="126">
        <f>'Preços de Referência'!$H$113</f>
        <v>30.1462</v>
      </c>
      <c r="G38" s="140">
        <f>ROUND(F38/'Preços de Referência'!$G$83,2)</f>
        <v>0.17</v>
      </c>
      <c r="H38" s="127">
        <v>1</v>
      </c>
      <c r="I38" s="140">
        <f t="shared" si="1"/>
        <v>0.17</v>
      </c>
    </row>
    <row r="39" spans="1:10">
      <c r="A39" s="262" t="str">
        <f>'Preços de Referência'!$E$141</f>
        <v>B8951</v>
      </c>
      <c r="B39" s="263" t="str">
        <f>'Preços de Referência'!$F$141</f>
        <v>Imóvel Comercial (2,60% do CMCC - SINAPI)</v>
      </c>
      <c r="C39" s="4" t="s">
        <v>654</v>
      </c>
      <c r="D39" s="276">
        <v>0.41470000000000001</v>
      </c>
      <c r="E39" s="291">
        <v>2</v>
      </c>
      <c r="F39" s="263">
        <f>'Preços de Referência'!$I$141*'Preços de Referência'!$J$141</f>
        <v>231.95594135802472</v>
      </c>
      <c r="G39" s="140">
        <f>ROUND(F39/'Preços de Referência'!$G$83,2)</f>
        <v>1.27</v>
      </c>
      <c r="H39" s="461">
        <v>1</v>
      </c>
      <c r="I39" s="140">
        <f t="shared" si="1"/>
        <v>1.05</v>
      </c>
    </row>
    <row r="40" spans="1:10">
      <c r="A40" s="262" t="str">
        <f>'Preços de Referência'!$E$142</f>
        <v>B8952</v>
      </c>
      <c r="B40" s="263" t="str">
        <f>'Preços de Referência'!$F$142</f>
        <v>Imóvel Residencial (1,70% do CMCC - SINAPI)</v>
      </c>
      <c r="C40" s="265" t="s">
        <v>654</v>
      </c>
      <c r="D40" s="276">
        <v>0.41470000000000001</v>
      </c>
      <c r="E40" s="291">
        <v>2</v>
      </c>
      <c r="F40" s="263">
        <f>'Preços de Referência'!$J$142*'Preços de Referência'!$I$142</f>
        <v>387.4402</v>
      </c>
      <c r="G40" s="140">
        <f>ROUND(F40/'Preços de Referência'!$G$83,2)</f>
        <v>2.12</v>
      </c>
      <c r="H40" s="461">
        <v>1</v>
      </c>
      <c r="I40" s="140">
        <f t="shared" si="1"/>
        <v>1.76</v>
      </c>
    </row>
    <row r="41" spans="1:10">
      <c r="A41" s="262" t="str">
        <f>'Preços de Referência'!$E$143</f>
        <v>B8953</v>
      </c>
      <c r="B41" s="263" t="str">
        <f>'Preços de Referência'!$F$143</f>
        <v>Mobiliário Escritório</v>
      </c>
      <c r="C41" s="265" t="s">
        <v>654</v>
      </c>
      <c r="D41" s="276">
        <v>0.41470000000000001</v>
      </c>
      <c r="E41" s="291">
        <v>2</v>
      </c>
      <c r="F41" s="263">
        <f>'Preços de Referência'!$I$143</f>
        <v>490.4</v>
      </c>
      <c r="G41" s="140">
        <f>ROUND(F41/'Preços de Referência'!$G$83,2)</f>
        <v>2.69</v>
      </c>
      <c r="H41" s="461">
        <v>1</v>
      </c>
      <c r="I41" s="140">
        <f t="shared" si="1"/>
        <v>2.23</v>
      </c>
    </row>
    <row r="42" spans="1:10">
      <c r="A42" s="262" t="str">
        <f>'Preços de Referência'!$E$144</f>
        <v>B8954</v>
      </c>
      <c r="B42" s="263" t="str">
        <f>'Preços de Referência'!$F$144</f>
        <v>Mobiliário Residência</v>
      </c>
      <c r="C42" s="265" t="s">
        <v>654</v>
      </c>
      <c r="D42" s="276">
        <v>0.41470000000000001</v>
      </c>
      <c r="E42" s="291">
        <v>2</v>
      </c>
      <c r="F42" s="263">
        <f>'Preços de Referência'!$I$144</f>
        <v>43.98</v>
      </c>
      <c r="G42" s="140">
        <f>ROUND(F42/'Preços de Referência'!$G$83,2)</f>
        <v>0.24</v>
      </c>
      <c r="H42" s="461">
        <v>1</v>
      </c>
      <c r="I42" s="140">
        <f t="shared" si="1"/>
        <v>0.2</v>
      </c>
    </row>
    <row r="43" spans="1:10">
      <c r="A43" s="262" t="str">
        <f>'Preços de Referência'!$E$149</f>
        <v>B8959</v>
      </c>
      <c r="B43" s="263" t="str">
        <f>'Preços de Referência'!$F$149</f>
        <v>Custos Diversos Escritório</v>
      </c>
      <c r="C43" s="265" t="s">
        <v>654</v>
      </c>
      <c r="D43" s="276">
        <v>0.41470000000000001</v>
      </c>
      <c r="E43" s="291">
        <v>2</v>
      </c>
      <c r="F43" s="263">
        <f>'Preços de Referência'!$I$149</f>
        <v>135.22</v>
      </c>
      <c r="G43" s="140">
        <f>ROUND(F43/'Preços de Referência'!$G$83,2)</f>
        <v>0.74</v>
      </c>
      <c r="H43" s="461">
        <v>1</v>
      </c>
      <c r="I43" s="140">
        <f t="shared" si="1"/>
        <v>0.61</v>
      </c>
    </row>
    <row r="44" spans="1:10">
      <c r="A44" s="262" t="str">
        <f>'Preços de Referência'!$E$150</f>
        <v>B8960</v>
      </c>
      <c r="B44" s="263" t="str">
        <f>'Preços de Referência'!$F$150</f>
        <v>Custos Diversos Residência</v>
      </c>
      <c r="C44" s="265" t="s">
        <v>654</v>
      </c>
      <c r="D44" s="276">
        <v>0.41470000000000001</v>
      </c>
      <c r="E44" s="291">
        <v>2</v>
      </c>
      <c r="F44" s="263">
        <f>'Preços de Referência'!$I$150</f>
        <v>206.13</v>
      </c>
      <c r="G44" s="140">
        <f>ROUND(F44/'Preços de Referência'!$G$83,2)</f>
        <v>1.1299999999999999</v>
      </c>
      <c r="H44" s="461">
        <v>1</v>
      </c>
      <c r="I44" s="140">
        <f t="shared" si="1"/>
        <v>0.94</v>
      </c>
    </row>
    <row r="45" spans="1:10">
      <c r="A45" s="606" t="s">
        <v>655</v>
      </c>
      <c r="B45" s="606"/>
      <c r="C45" s="606"/>
      <c r="D45" s="606"/>
      <c r="E45" s="606"/>
      <c r="F45" s="606"/>
      <c r="G45" s="606"/>
      <c r="H45" s="146"/>
      <c r="I45" s="147">
        <f>SUM(I29:I44)</f>
        <v>291.07000000000005</v>
      </c>
    </row>
    <row r="46" spans="1:10">
      <c r="A46" s="606" t="s">
        <v>656</v>
      </c>
      <c r="B46" s="606"/>
      <c r="C46" s="611"/>
      <c r="D46" s="611"/>
      <c r="E46" s="611"/>
      <c r="F46" s="149">
        <f>BDI!$D$37</f>
        <v>0.44600000000000001</v>
      </c>
      <c r="G46" s="149"/>
      <c r="H46" s="149"/>
      <c r="I46" s="147">
        <f>ROUND((I45*F46),2)</f>
        <v>129.82</v>
      </c>
    </row>
    <row r="47" spans="1:10" ht="13.5" thickBot="1">
      <c r="A47" s="612" t="s">
        <v>657</v>
      </c>
      <c r="B47" s="612"/>
      <c r="C47" s="612"/>
      <c r="D47" s="612"/>
      <c r="E47" s="612"/>
      <c r="F47" s="612"/>
      <c r="G47" s="612"/>
      <c r="H47" s="146"/>
      <c r="I47" s="235">
        <f>ROUND((I45+I46),2)</f>
        <v>420.89</v>
      </c>
    </row>
    <row r="48" spans="1:10" ht="13.5" thickBot="1">
      <c r="A48" s="204"/>
      <c r="B48" s="154" t="s">
        <v>658</v>
      </c>
      <c r="C48" s="332">
        <f>'[21]PRODUTOS E QUANTITATIVOS'!$C$58</f>
        <v>2126.2403681726764</v>
      </c>
      <c r="D48" s="153"/>
      <c r="E48" s="155"/>
      <c r="F48" s="154" t="s">
        <v>659</v>
      </c>
      <c r="G48" s="154"/>
      <c r="H48" s="154"/>
      <c r="I48" s="236">
        <f>C48*$I$47</f>
        <v>894913.30856019771</v>
      </c>
    </row>
    <row r="49" spans="1:9">
      <c r="A49" s="207"/>
    </row>
    <row r="50" spans="1:9" s="8" customFormat="1" ht="15.75">
      <c r="A50" s="216" t="str">
        <f>PRODUTOS!A51</f>
        <v>Produto 6.3</v>
      </c>
      <c r="B50" s="673" t="str">
        <f>PRODUTOS!B51</f>
        <v>Certificação de georreferenciamento de imóvel rural</v>
      </c>
      <c r="C50" s="674"/>
      <c r="D50" s="674"/>
      <c r="E50" s="674"/>
      <c r="F50" s="676"/>
      <c r="G50" s="676"/>
      <c r="H50" s="676"/>
      <c r="I50" s="488" t="str">
        <f>PRODUTOS!C51</f>
        <v>FUND-3</v>
      </c>
    </row>
    <row r="51" spans="1:9">
      <c r="A51" s="608" t="s">
        <v>10</v>
      </c>
      <c r="B51" s="608" t="s">
        <v>11</v>
      </c>
      <c r="C51" s="608" t="s">
        <v>12</v>
      </c>
      <c r="D51" s="608" t="s">
        <v>649</v>
      </c>
      <c r="E51" s="610"/>
      <c r="F51" s="607" t="s">
        <v>650</v>
      </c>
      <c r="G51" s="607"/>
      <c r="H51" s="607"/>
      <c r="I51" s="607"/>
    </row>
    <row r="52" spans="1:9">
      <c r="A52" s="609"/>
      <c r="B52" s="609"/>
      <c r="C52" s="609"/>
      <c r="D52" s="143" t="s">
        <v>651</v>
      </c>
      <c r="E52" s="143" t="s">
        <v>16</v>
      </c>
      <c r="F52" s="453" t="s">
        <v>652</v>
      </c>
      <c r="G52" s="453" t="s">
        <v>653</v>
      </c>
      <c r="H52" s="453" t="s">
        <v>649</v>
      </c>
      <c r="I52" s="453" t="s">
        <v>16</v>
      </c>
    </row>
    <row r="53" spans="1:9">
      <c r="A53" s="4" t="str">
        <f>'Preços de Referência'!$A$43</f>
        <v>P8066</v>
      </c>
      <c r="B53" s="140" t="str">
        <f>VLOOKUP(A53,'Preços de Referência'!$A$3:$C$100,2,FALSE)</f>
        <v>Engenheiro de projetos pleno</v>
      </c>
      <c r="C53" s="4" t="s">
        <v>654</v>
      </c>
      <c r="D53" s="274">
        <v>12.442500000000001</v>
      </c>
      <c r="E53" s="292">
        <v>1</v>
      </c>
      <c r="F53" s="140">
        <f>VLOOKUP(A53,'Preços de Referência'!$A$3:$C$100,3,FALSE)</f>
        <v>22853.93</v>
      </c>
      <c r="G53" s="140">
        <f>ROUND(F53/'Preços de Referência'!$G$83,2)</f>
        <v>125.24</v>
      </c>
      <c r="H53" s="141">
        <v>1</v>
      </c>
      <c r="I53" s="140">
        <f t="shared" ref="I53:I62" si="2">ROUND(D53*E53*G53,2)</f>
        <v>1558.3</v>
      </c>
    </row>
    <row r="54" spans="1:9">
      <c r="A54" s="128" t="str">
        <f>'Preços de Referência'!$A$70</f>
        <v>P8147</v>
      </c>
      <c r="B54" s="140" t="str">
        <f>VLOOKUP(A54,'Preços de Referência'!A33:C145,2,FALSE)</f>
        <v>Técnico de obras</v>
      </c>
      <c r="C54" s="4" t="s">
        <v>654</v>
      </c>
      <c r="D54" s="275">
        <v>16.59</v>
      </c>
      <c r="E54" s="290">
        <v>1</v>
      </c>
      <c r="F54" s="126">
        <f>VLOOKUP(A54,'Preços de Referência'!$A$3:$C$100,3,FALSE)</f>
        <v>6747.72</v>
      </c>
      <c r="G54" s="140">
        <f>ROUND(F54/'Preços de Referência'!$G$83,2)</f>
        <v>36.979999999999997</v>
      </c>
      <c r="H54" s="127">
        <v>1</v>
      </c>
      <c r="I54" s="140">
        <f t="shared" si="2"/>
        <v>613.5</v>
      </c>
    </row>
    <row r="55" spans="1:9">
      <c r="A55" s="128" t="str">
        <f>'Preços de Referência'!$A$60</f>
        <v>P8113</v>
      </c>
      <c r="B55" s="140" t="str">
        <f>VLOOKUP(A55,'Preços de Referência'!A53:C155,2,FALSE)</f>
        <v>Motorista de veículo leve</v>
      </c>
      <c r="C55" s="4" t="s">
        <v>654</v>
      </c>
      <c r="D55" s="275">
        <v>8.2949999999999999</v>
      </c>
      <c r="E55" s="290">
        <v>1</v>
      </c>
      <c r="F55" s="126">
        <f>VLOOKUP(A55,'Preços de Referência'!$A$3:$C$100,3,FALSE)</f>
        <v>4745.01</v>
      </c>
      <c r="G55" s="140">
        <f>ROUND(F55/'Preços de Referência'!$G$83,2)</f>
        <v>26</v>
      </c>
      <c r="H55" s="127">
        <v>1</v>
      </c>
      <c r="I55" s="140">
        <f t="shared" si="2"/>
        <v>215.67</v>
      </c>
    </row>
    <row r="56" spans="1:9">
      <c r="A56" s="128" t="str">
        <f>'Preços de Referência'!$E$4</f>
        <v>E8889</v>
      </c>
      <c r="B56" s="126" t="str">
        <f>'Preços de Referência'!$F$4</f>
        <v>Veículo leve - 53 KW (s/ motorista)</v>
      </c>
      <c r="C56" s="4" t="s">
        <v>654</v>
      </c>
      <c r="D56" s="275">
        <v>8.2949999999999999</v>
      </c>
      <c r="E56" s="290">
        <v>1</v>
      </c>
      <c r="F56" s="126">
        <f>'Preços de Referência'!$N$4</f>
        <v>2959.4861999999998</v>
      </c>
      <c r="G56" s="140">
        <f>ROUND(F56/'Preços de Referência'!$G$83,2)</f>
        <v>16.22</v>
      </c>
      <c r="H56" s="127">
        <v>1</v>
      </c>
      <c r="I56" s="140">
        <f t="shared" si="2"/>
        <v>134.54</v>
      </c>
    </row>
    <row r="57" spans="1:9">
      <c r="A57" s="262" t="str">
        <f>'Preços de Referência'!$E$141</f>
        <v>B8951</v>
      </c>
      <c r="B57" s="263" t="str">
        <f>'Preços de Referência'!$F$141</f>
        <v>Imóvel Comercial (2,60% do CMCC - SINAPI)</v>
      </c>
      <c r="C57" s="4" t="s">
        <v>654</v>
      </c>
      <c r="D57" s="276">
        <v>8.2949999999999999</v>
      </c>
      <c r="E57" s="291">
        <v>2</v>
      </c>
      <c r="F57" s="263">
        <f>'Preços de Referência'!$I$141*'Preços de Referência'!$J$141</f>
        <v>231.95594135802472</v>
      </c>
      <c r="G57" s="140">
        <f>ROUND(F57/'Preços de Referência'!$G$83,2)</f>
        <v>1.27</v>
      </c>
      <c r="H57" s="461">
        <v>1</v>
      </c>
      <c r="I57" s="140">
        <f t="shared" si="2"/>
        <v>21.07</v>
      </c>
    </row>
    <row r="58" spans="1:9">
      <c r="A58" s="262" t="str">
        <f>'Preços de Referência'!$E$142</f>
        <v>B8952</v>
      </c>
      <c r="B58" s="263" t="str">
        <f>'Preços de Referência'!$F$142</f>
        <v>Imóvel Residencial (1,70% do CMCC - SINAPI)</v>
      </c>
      <c r="C58" s="265" t="s">
        <v>654</v>
      </c>
      <c r="D58" s="276">
        <v>8.2949999999999999</v>
      </c>
      <c r="E58" s="291">
        <v>1</v>
      </c>
      <c r="F58" s="263">
        <f>'Preços de Referência'!$J$142*'Preços de Referência'!$I$142</f>
        <v>387.4402</v>
      </c>
      <c r="G58" s="140">
        <f>ROUND(F58/'Preços de Referência'!$G$83,2)</f>
        <v>2.12</v>
      </c>
      <c r="H58" s="461">
        <v>1</v>
      </c>
      <c r="I58" s="140">
        <f t="shared" si="2"/>
        <v>17.59</v>
      </c>
    </row>
    <row r="59" spans="1:9">
      <c r="A59" s="262" t="str">
        <f>'Preços de Referência'!$E$143</f>
        <v>B8953</v>
      </c>
      <c r="B59" s="263" t="str">
        <f>'Preços de Referência'!$F$143</f>
        <v>Mobiliário Escritório</v>
      </c>
      <c r="C59" s="265" t="s">
        <v>654</v>
      </c>
      <c r="D59" s="276">
        <v>8.2949999999999999</v>
      </c>
      <c r="E59" s="291">
        <v>2</v>
      </c>
      <c r="F59" s="263">
        <f>'Preços de Referência'!$I$143</f>
        <v>490.4</v>
      </c>
      <c r="G59" s="140">
        <f>ROUND(F59/'Preços de Referência'!$G$83,2)</f>
        <v>2.69</v>
      </c>
      <c r="H59" s="461">
        <v>1</v>
      </c>
      <c r="I59" s="140">
        <f t="shared" si="2"/>
        <v>44.63</v>
      </c>
    </row>
    <row r="60" spans="1:9">
      <c r="A60" s="262" t="str">
        <f>'Preços de Referência'!$E$144</f>
        <v>B8954</v>
      </c>
      <c r="B60" s="263" t="str">
        <f>'Preços de Referência'!$F$144</f>
        <v>Mobiliário Residência</v>
      </c>
      <c r="C60" s="265" t="s">
        <v>654</v>
      </c>
      <c r="D60" s="276">
        <v>8.2949999999999999</v>
      </c>
      <c r="E60" s="291">
        <v>1</v>
      </c>
      <c r="F60" s="263">
        <f>'Preços de Referência'!$I$144</f>
        <v>43.98</v>
      </c>
      <c r="G60" s="140">
        <f>ROUND(F60/'Preços de Referência'!$G$83,2)</f>
        <v>0.24</v>
      </c>
      <c r="H60" s="461">
        <v>1</v>
      </c>
      <c r="I60" s="140">
        <f t="shared" si="2"/>
        <v>1.99</v>
      </c>
    </row>
    <row r="61" spans="1:9">
      <c r="A61" s="262" t="str">
        <f>'Preços de Referência'!$E$149</f>
        <v>B8959</v>
      </c>
      <c r="B61" s="263" t="str">
        <f>'Preços de Referência'!$F$149</f>
        <v>Custos Diversos Escritório</v>
      </c>
      <c r="C61" s="265" t="s">
        <v>654</v>
      </c>
      <c r="D61" s="276">
        <v>8.2949999999999999</v>
      </c>
      <c r="E61" s="291">
        <v>2</v>
      </c>
      <c r="F61" s="263">
        <f>'Preços de Referência'!$I$149</f>
        <v>135.22</v>
      </c>
      <c r="G61" s="140">
        <f>ROUND(F61/'Preços de Referência'!$G$83,2)</f>
        <v>0.74</v>
      </c>
      <c r="H61" s="461">
        <v>1</v>
      </c>
      <c r="I61" s="140">
        <f t="shared" si="2"/>
        <v>12.28</v>
      </c>
    </row>
    <row r="62" spans="1:9">
      <c r="A62" s="262" t="str">
        <f>'Preços de Referência'!$E$150</f>
        <v>B8960</v>
      </c>
      <c r="B62" s="263" t="str">
        <f>'Preços de Referência'!$F$150</f>
        <v>Custos Diversos Residência</v>
      </c>
      <c r="C62" s="265" t="s">
        <v>654</v>
      </c>
      <c r="D62" s="276">
        <v>8.2949999999999999</v>
      </c>
      <c r="E62" s="291">
        <v>1</v>
      </c>
      <c r="F62" s="263">
        <f>'Preços de Referência'!$I$150</f>
        <v>206.13</v>
      </c>
      <c r="G62" s="140">
        <f>ROUND(F62/'Preços de Referência'!$G$83,2)</f>
        <v>1.1299999999999999</v>
      </c>
      <c r="H62" s="461">
        <v>1</v>
      </c>
      <c r="I62" s="140">
        <f t="shared" si="2"/>
        <v>9.3699999999999992</v>
      </c>
    </row>
    <row r="63" spans="1:9">
      <c r="A63" s="606" t="s">
        <v>655</v>
      </c>
      <c r="B63" s="606"/>
      <c r="C63" s="606"/>
      <c r="D63" s="606"/>
      <c r="E63" s="606"/>
      <c r="F63" s="606"/>
      <c r="G63" s="606"/>
      <c r="H63" s="146"/>
      <c r="I63" s="147">
        <f>SUM(I53:I62)</f>
        <v>2628.9400000000005</v>
      </c>
    </row>
    <row r="64" spans="1:9">
      <c r="A64" s="606" t="s">
        <v>656</v>
      </c>
      <c r="B64" s="606"/>
      <c r="C64" s="611"/>
      <c r="D64" s="611"/>
      <c r="E64" s="611"/>
      <c r="F64" s="149">
        <f>BDI!$D$37</f>
        <v>0.44600000000000001</v>
      </c>
      <c r="G64" s="149"/>
      <c r="H64" s="149"/>
      <c r="I64" s="147">
        <f>ROUND((I63*F64),2)</f>
        <v>1172.51</v>
      </c>
    </row>
    <row r="65" spans="1:9" ht="13.5" thickBot="1">
      <c r="A65" s="612" t="s">
        <v>657</v>
      </c>
      <c r="B65" s="612"/>
      <c r="C65" s="612"/>
      <c r="D65" s="612"/>
      <c r="E65" s="612"/>
      <c r="F65" s="612"/>
      <c r="G65" s="612"/>
      <c r="H65" s="146"/>
      <c r="I65" s="235">
        <f>ROUND((I63+I64),2)</f>
        <v>3801.45</v>
      </c>
    </row>
    <row r="66" spans="1:9" ht="13.5" thickBot="1">
      <c r="A66" s="204"/>
      <c r="B66" s="154" t="s">
        <v>658</v>
      </c>
      <c r="C66" s="332">
        <f>'[21]PRODUTOS E QUANTITATIVOS'!$C$59</f>
        <v>425.24807363453533</v>
      </c>
      <c r="D66" s="153"/>
      <c r="E66" s="155"/>
      <c r="F66" s="154" t="s">
        <v>659</v>
      </c>
      <c r="G66" s="154"/>
      <c r="H66" s="154"/>
      <c r="I66" s="236">
        <f>C66*$I$65</f>
        <v>1616559.2895180043</v>
      </c>
    </row>
    <row r="67" spans="1:9">
      <c r="A67" s="207"/>
    </row>
    <row r="68" spans="1:9" s="8" customFormat="1" ht="15.75">
      <c r="A68" s="216" t="str">
        <f>PRODUTOS!A52</f>
        <v>Produto 6.4</v>
      </c>
      <c r="B68" s="673" t="str">
        <f>PRODUTOS!B52</f>
        <v>Cadastro Ambiental Rural (CAR)</v>
      </c>
      <c r="C68" s="674"/>
      <c r="D68" s="674"/>
      <c r="E68" s="674"/>
      <c r="F68" s="676"/>
      <c r="G68" s="676"/>
      <c r="H68" s="676"/>
      <c r="I68" s="488" t="str">
        <f>PRODUTOS!C52</f>
        <v>FUND-4</v>
      </c>
    </row>
    <row r="69" spans="1:9">
      <c r="A69" s="608" t="s">
        <v>10</v>
      </c>
      <c r="B69" s="608" t="s">
        <v>11</v>
      </c>
      <c r="C69" s="608" t="s">
        <v>12</v>
      </c>
      <c r="D69" s="608" t="s">
        <v>649</v>
      </c>
      <c r="E69" s="610"/>
      <c r="F69" s="607" t="s">
        <v>650</v>
      </c>
      <c r="G69" s="607"/>
      <c r="H69" s="607"/>
      <c r="I69" s="607"/>
    </row>
    <row r="70" spans="1:9">
      <c r="A70" s="609"/>
      <c r="B70" s="609"/>
      <c r="C70" s="609"/>
      <c r="D70" s="143" t="s">
        <v>651</v>
      </c>
      <c r="E70" s="143" t="s">
        <v>16</v>
      </c>
      <c r="F70" s="453" t="s">
        <v>652</v>
      </c>
      <c r="G70" s="453" t="s">
        <v>653</v>
      </c>
      <c r="H70" s="453" t="s">
        <v>649</v>
      </c>
      <c r="I70" s="453" t="s">
        <v>16</v>
      </c>
    </row>
    <row r="71" spans="1:9">
      <c r="A71" s="205" t="s">
        <v>159</v>
      </c>
      <c r="B71" s="677" t="s">
        <v>681</v>
      </c>
      <c r="C71" s="677"/>
      <c r="D71" s="677"/>
      <c r="E71" s="677"/>
      <c r="F71" s="677"/>
      <c r="G71" s="677"/>
      <c r="H71" s="677"/>
      <c r="I71" s="678"/>
    </row>
    <row r="72" spans="1:9">
      <c r="A72" s="4" t="str">
        <f>'Preços de Referência'!$A$32</f>
        <v>P8055</v>
      </c>
      <c r="B72" s="140" t="str">
        <f>VLOOKUP(A72,'Preços de Referência'!$A$3:$C$100,2,FALSE)</f>
        <v>Engenheiro agrônomo pleno</v>
      </c>
      <c r="C72" s="4" t="s">
        <v>654</v>
      </c>
      <c r="D72" s="275">
        <v>7.2580999999999998</v>
      </c>
      <c r="E72" s="290">
        <v>1</v>
      </c>
      <c r="F72" s="126">
        <f>VLOOKUP(A72,'Preços de Referência'!$A$3:$C$100,3,FALSE)</f>
        <v>24034.6</v>
      </c>
      <c r="G72" s="140">
        <f>ROUND(F72/'Preços de Referência'!$G$83,2)</f>
        <v>131.71</v>
      </c>
      <c r="H72" s="141">
        <v>1</v>
      </c>
      <c r="I72" s="140">
        <f t="shared" ref="I72:I82" si="3">ROUND(D72*E72*G72,2)</f>
        <v>955.96</v>
      </c>
    </row>
    <row r="73" spans="1:9">
      <c r="A73" s="128" t="str">
        <f>'Preços de Referência'!$A$70</f>
        <v>P8147</v>
      </c>
      <c r="B73" s="140" t="str">
        <f>VLOOKUP(A73,'Preços de Referência'!A47:C159,2,FALSE)</f>
        <v>Técnico de obras</v>
      </c>
      <c r="C73" s="4" t="s">
        <v>654</v>
      </c>
      <c r="D73" s="275">
        <v>5.1843000000000004</v>
      </c>
      <c r="E73" s="290">
        <v>1</v>
      </c>
      <c r="F73" s="126">
        <f>VLOOKUP(A73,'Preços de Referência'!$A$3:$C$100,3,FALSE)</f>
        <v>6747.72</v>
      </c>
      <c r="G73" s="140">
        <f>ROUND(F73/'Preços de Referência'!$G$83,2)</f>
        <v>36.979999999999997</v>
      </c>
      <c r="H73" s="127">
        <v>1</v>
      </c>
      <c r="I73" s="140">
        <f t="shared" si="3"/>
        <v>191.72</v>
      </c>
    </row>
    <row r="74" spans="1:9">
      <c r="A74" s="128" t="str">
        <f>'Preços de Referência'!$A$60</f>
        <v>P8113</v>
      </c>
      <c r="B74" s="140" t="str">
        <f>VLOOKUP(A74,'Preços de Referência'!A48:C160,2,FALSE)</f>
        <v>Motorista de veículo leve</v>
      </c>
      <c r="C74" s="4" t="s">
        <v>654</v>
      </c>
      <c r="D74" s="275">
        <v>3.1105999999999998</v>
      </c>
      <c r="E74" s="290">
        <v>1</v>
      </c>
      <c r="F74" s="126">
        <f>VLOOKUP(A74,'Preços de Referência'!$A$3:$C$100,3,FALSE)</f>
        <v>4745.01</v>
      </c>
      <c r="G74" s="140">
        <f>ROUND(F74/'Preços de Referência'!$G$83,2)</f>
        <v>26</v>
      </c>
      <c r="H74" s="127">
        <v>1</v>
      </c>
      <c r="I74" s="140">
        <f t="shared" si="3"/>
        <v>80.88</v>
      </c>
    </row>
    <row r="75" spans="1:9">
      <c r="A75" s="128" t="str">
        <f>'Preços de Referência'!$E$5</f>
        <v>E8891</v>
      </c>
      <c r="B75" s="126" t="str">
        <f>'Preços de Referência'!$F$5</f>
        <v>Veículo leve - tipo pick up 4x4 (s/ motorista)</v>
      </c>
      <c r="C75" s="4" t="s">
        <v>654</v>
      </c>
      <c r="D75" s="275">
        <v>3.1105999999999998</v>
      </c>
      <c r="E75" s="290">
        <v>1</v>
      </c>
      <c r="F75" s="126">
        <f>'Preços de Referência'!$N$5</f>
        <v>8274.9513000000006</v>
      </c>
      <c r="G75" s="140">
        <f>ROUND(F75/'Preços de Referência'!$G$83,2)</f>
        <v>45.35</v>
      </c>
      <c r="H75" s="127">
        <v>1</v>
      </c>
      <c r="I75" s="140">
        <f t="shared" si="3"/>
        <v>141.07</v>
      </c>
    </row>
    <row r="76" spans="1:9">
      <c r="A76" s="4" t="str">
        <f>'Preços de Referência'!$E$110</f>
        <v>IE6002</v>
      </c>
      <c r="B76" s="126" t="str">
        <f>'Preços de Referência'!$F$110</f>
        <v>GPS de navegação</v>
      </c>
      <c r="C76" s="4" t="s">
        <v>654</v>
      </c>
      <c r="D76" s="275">
        <v>3.1105999999999998</v>
      </c>
      <c r="E76" s="290">
        <v>1</v>
      </c>
      <c r="F76" s="126">
        <f>'Preços de Referência'!$H$110</f>
        <v>254.66</v>
      </c>
      <c r="G76" s="140">
        <f>ROUND(F76/'Preços de Referência'!$G$83,2)</f>
        <v>1.4</v>
      </c>
      <c r="H76" s="127">
        <v>1</v>
      </c>
      <c r="I76" s="140">
        <f t="shared" si="3"/>
        <v>4.3499999999999996</v>
      </c>
    </row>
    <row r="77" spans="1:9">
      <c r="A77" s="262" t="str">
        <f>'Preços de Referência'!$E$141</f>
        <v>B8951</v>
      </c>
      <c r="B77" s="263" t="str">
        <f>'Preços de Referência'!$F$141</f>
        <v>Imóvel Comercial (2,60% do CMCC - SINAPI)</v>
      </c>
      <c r="C77" s="4" t="s">
        <v>654</v>
      </c>
      <c r="D77" s="276">
        <v>3.1105999999999998</v>
      </c>
      <c r="E77" s="291">
        <v>2</v>
      </c>
      <c r="F77" s="263">
        <f>'Preços de Referência'!$I$141*'Preços de Referência'!$J$141</f>
        <v>231.95594135802472</v>
      </c>
      <c r="G77" s="140">
        <f>ROUND(F77/'Preços de Referência'!$G$83,2)</f>
        <v>1.27</v>
      </c>
      <c r="H77" s="461">
        <v>1</v>
      </c>
      <c r="I77" s="140">
        <f t="shared" si="3"/>
        <v>7.9</v>
      </c>
    </row>
    <row r="78" spans="1:9">
      <c r="A78" s="262" t="str">
        <f>'Preços de Referência'!$E$142</f>
        <v>B8952</v>
      </c>
      <c r="B78" s="263" t="str">
        <f>'Preços de Referência'!$F$142</f>
        <v>Imóvel Residencial (1,70% do CMCC - SINAPI)</v>
      </c>
      <c r="C78" s="265" t="s">
        <v>654</v>
      </c>
      <c r="D78" s="276">
        <v>4.1475</v>
      </c>
      <c r="E78" s="291">
        <v>1</v>
      </c>
      <c r="F78" s="263">
        <f>'Preços de Referência'!$J$142*'Preços de Referência'!$I$142</f>
        <v>387.4402</v>
      </c>
      <c r="G78" s="140">
        <f>ROUND(F78/'Preços de Referência'!$G$83,2)</f>
        <v>2.12</v>
      </c>
      <c r="H78" s="461">
        <v>1</v>
      </c>
      <c r="I78" s="140">
        <f t="shared" si="3"/>
        <v>8.7899999999999991</v>
      </c>
    </row>
    <row r="79" spans="1:9">
      <c r="A79" s="262" t="str">
        <f>'Preços de Referência'!$E$143</f>
        <v>B8953</v>
      </c>
      <c r="B79" s="263" t="str">
        <f>'Preços de Referência'!$F$143</f>
        <v>Mobiliário Escritório</v>
      </c>
      <c r="C79" s="265" t="s">
        <v>654</v>
      </c>
      <c r="D79" s="276">
        <v>3.1105999999999998</v>
      </c>
      <c r="E79" s="291">
        <v>2</v>
      </c>
      <c r="F79" s="263">
        <f>'Preços de Referência'!$I$143</f>
        <v>490.4</v>
      </c>
      <c r="G79" s="140">
        <f>ROUND(F79/'Preços de Referência'!$G$83,2)</f>
        <v>2.69</v>
      </c>
      <c r="H79" s="461">
        <v>1</v>
      </c>
      <c r="I79" s="140">
        <f t="shared" si="3"/>
        <v>16.739999999999998</v>
      </c>
    </row>
    <row r="80" spans="1:9">
      <c r="A80" s="262" t="str">
        <f>'Preços de Referência'!$E$144</f>
        <v>B8954</v>
      </c>
      <c r="B80" s="263" t="str">
        <f>'Preços de Referência'!$F$144</f>
        <v>Mobiliário Residência</v>
      </c>
      <c r="C80" s="265" t="s">
        <v>654</v>
      </c>
      <c r="D80" s="276">
        <v>4.1475</v>
      </c>
      <c r="E80" s="291">
        <v>1</v>
      </c>
      <c r="F80" s="263">
        <f>'Preços de Referência'!$I$144</f>
        <v>43.98</v>
      </c>
      <c r="G80" s="140">
        <f>ROUND(F80/'Preços de Referência'!$G$83,2)</f>
        <v>0.24</v>
      </c>
      <c r="H80" s="461">
        <v>1</v>
      </c>
      <c r="I80" s="140">
        <f t="shared" si="3"/>
        <v>1</v>
      </c>
    </row>
    <row r="81" spans="1:15">
      <c r="A81" s="262" t="str">
        <f>'Preços de Referência'!$E$149</f>
        <v>B8959</v>
      </c>
      <c r="B81" s="263" t="str">
        <f>'Preços de Referência'!$F$149</f>
        <v>Custos Diversos Escritório</v>
      </c>
      <c r="C81" s="265" t="s">
        <v>654</v>
      </c>
      <c r="D81" s="276">
        <v>3.1105999999999998</v>
      </c>
      <c r="E81" s="291">
        <v>2</v>
      </c>
      <c r="F81" s="263">
        <f>'Preços de Referência'!$I$149</f>
        <v>135.22</v>
      </c>
      <c r="G81" s="140">
        <f>ROUND(F81/'Preços de Referência'!$G$83,2)</f>
        <v>0.74</v>
      </c>
      <c r="H81" s="461">
        <v>1</v>
      </c>
      <c r="I81" s="140">
        <f t="shared" si="3"/>
        <v>4.5999999999999996</v>
      </c>
    </row>
    <row r="82" spans="1:15">
      <c r="A82" s="262" t="str">
        <f>'Preços de Referência'!$E$150</f>
        <v>B8960</v>
      </c>
      <c r="B82" s="263" t="str">
        <f>'Preços de Referência'!$F$150</f>
        <v>Custos Diversos Residência</v>
      </c>
      <c r="C82" s="265" t="s">
        <v>654</v>
      </c>
      <c r="D82" s="276">
        <v>4.1475</v>
      </c>
      <c r="E82" s="291">
        <v>1</v>
      </c>
      <c r="F82" s="263">
        <f>'Preços de Referência'!$I$150</f>
        <v>206.13</v>
      </c>
      <c r="G82" s="140">
        <f>ROUND(F82/'Preços de Referência'!$G$83,2)</f>
        <v>1.1299999999999999</v>
      </c>
      <c r="H82" s="461">
        <v>1</v>
      </c>
      <c r="I82" s="140">
        <f t="shared" si="3"/>
        <v>4.6900000000000004</v>
      </c>
    </row>
    <row r="83" spans="1:15">
      <c r="A83" s="606" t="s">
        <v>655</v>
      </c>
      <c r="B83" s="606"/>
      <c r="C83" s="606"/>
      <c r="D83" s="606"/>
      <c r="E83" s="606"/>
      <c r="F83" s="606"/>
      <c r="G83" s="606"/>
      <c r="H83" s="146"/>
      <c r="I83" s="147">
        <f>SUM(I72:I82)</f>
        <v>1417.6999999999998</v>
      </c>
    </row>
    <row r="84" spans="1:15">
      <c r="A84" s="606" t="s">
        <v>656</v>
      </c>
      <c r="B84" s="606"/>
      <c r="C84" s="611"/>
      <c r="D84" s="611"/>
      <c r="E84" s="611"/>
      <c r="F84" s="149">
        <f>BDI!$D$37</f>
        <v>0.44600000000000001</v>
      </c>
      <c r="G84" s="149"/>
      <c r="H84" s="149"/>
      <c r="I84" s="147">
        <f>ROUND((I83*F84),2)</f>
        <v>632.29</v>
      </c>
    </row>
    <row r="85" spans="1:15" ht="13.5" thickBot="1">
      <c r="A85" s="612" t="s">
        <v>657</v>
      </c>
      <c r="B85" s="612"/>
      <c r="C85" s="612"/>
      <c r="D85" s="612"/>
      <c r="E85" s="612"/>
      <c r="F85" s="612"/>
      <c r="G85" s="612"/>
      <c r="H85" s="146"/>
      <c r="I85" s="235">
        <f>ROUND((I83+I84),2)</f>
        <v>2049.9899999999998</v>
      </c>
    </row>
    <row r="86" spans="1:15" ht="13.5" thickBot="1">
      <c r="A86" s="204"/>
      <c r="B86" s="154" t="s">
        <v>658</v>
      </c>
      <c r="C86" s="332">
        <f>'[21]PRODUTOS E QUANTITATIVOS'!$C$60</f>
        <v>425.24807363453533</v>
      </c>
      <c r="D86" s="153"/>
      <c r="E86" s="155"/>
      <c r="F86" s="154" t="s">
        <v>659</v>
      </c>
      <c r="G86" s="154"/>
      <c r="H86" s="154"/>
      <c r="I86" s="236">
        <f>C86*$I$85</f>
        <v>871754.29847006104</v>
      </c>
    </row>
    <row r="88" spans="1:15" ht="14.45" customHeight="1">
      <c r="K88" s="653" t="s">
        <v>682</v>
      </c>
      <c r="L88" s="654"/>
      <c r="M88" s="654"/>
      <c r="N88" s="654"/>
      <c r="O88" s="655"/>
    </row>
    <row r="89" spans="1:15">
      <c r="K89" s="143" t="s">
        <v>6</v>
      </c>
      <c r="L89" s="143" t="str">
        <f>A2</f>
        <v>Grupo 6</v>
      </c>
      <c r="M89" s="143" t="s">
        <v>662</v>
      </c>
      <c r="N89" s="143" t="s">
        <v>663</v>
      </c>
      <c r="O89" s="143" t="s">
        <v>664</v>
      </c>
    </row>
    <row r="90" spans="1:15">
      <c r="K90" s="3" t="str">
        <f>I4</f>
        <v>FUND-1</v>
      </c>
      <c r="L90" s="3" t="str">
        <f>A4</f>
        <v>Produto 6.1</v>
      </c>
      <c r="M90" s="126">
        <f>$I$23</f>
        <v>2254.75</v>
      </c>
      <c r="N90" s="156">
        <f>$C$24</f>
        <v>63.34155915883003</v>
      </c>
      <c r="O90" s="126">
        <f>N90*$M$90</f>
        <v>142819.38051337202</v>
      </c>
    </row>
    <row r="91" spans="1:15">
      <c r="K91" s="3" t="str">
        <f>I26</f>
        <v>FUND-2</v>
      </c>
      <c r="L91" s="3" t="str">
        <f>A26</f>
        <v>Produto 6.2</v>
      </c>
      <c r="M91" s="126">
        <f>$I$47</f>
        <v>420.89</v>
      </c>
      <c r="N91" s="156">
        <f>$C$48</f>
        <v>2126.2403681726764</v>
      </c>
      <c r="O91" s="126">
        <f>N91*$M$91</f>
        <v>894913.30856019771</v>
      </c>
    </row>
    <row r="92" spans="1:15">
      <c r="K92" s="3" t="str">
        <f>I50</f>
        <v>FUND-3</v>
      </c>
      <c r="L92" s="3" t="str">
        <f>A50</f>
        <v>Produto 6.3</v>
      </c>
      <c r="M92" s="126">
        <f>$I$65</f>
        <v>3801.45</v>
      </c>
      <c r="N92" s="156">
        <f>$C$66</f>
        <v>425.24807363453533</v>
      </c>
      <c r="O92" s="126">
        <f>N92*$M$92</f>
        <v>1616559.2895180043</v>
      </c>
    </row>
    <row r="93" spans="1:15">
      <c r="K93" s="3" t="str">
        <f>I68</f>
        <v>FUND-4</v>
      </c>
      <c r="L93" s="3" t="str">
        <f>A68</f>
        <v>Produto 6.4</v>
      </c>
      <c r="M93" s="126">
        <f>$I$85</f>
        <v>2049.9899999999998</v>
      </c>
      <c r="N93" s="156">
        <f>$C$86</f>
        <v>425.24807363453533</v>
      </c>
      <c r="O93" s="237">
        <f>N93*$M$93</f>
        <v>871754.29847006104</v>
      </c>
    </row>
    <row r="94" spans="1:15" ht="15.75">
      <c r="K94" s="673" t="s">
        <v>665</v>
      </c>
      <c r="L94" s="674"/>
      <c r="M94" s="675"/>
      <c r="N94" s="345">
        <f>SUM(N90:$N$93)</f>
        <v>3040.0780746005767</v>
      </c>
      <c r="O94" s="261">
        <f>SUM(O90:$O$93)</f>
        <v>3526046.2770616347</v>
      </c>
    </row>
  </sheetData>
  <mergeCells count="41">
    <mergeCell ref="B50:H50"/>
    <mergeCell ref="B26:H26"/>
    <mergeCell ref="A27:A28"/>
    <mergeCell ref="B27:B28"/>
    <mergeCell ref="C27:C28"/>
    <mergeCell ref="D27:E27"/>
    <mergeCell ref="F27:I27"/>
    <mergeCell ref="A47:G47"/>
    <mergeCell ref="A1:I1"/>
    <mergeCell ref="B4:H4"/>
    <mergeCell ref="A5:A6"/>
    <mergeCell ref="B5:B6"/>
    <mergeCell ref="C5:C6"/>
    <mergeCell ref="D5:E5"/>
    <mergeCell ref="F5:I5"/>
    <mergeCell ref="B2:H2"/>
    <mergeCell ref="A51:A52"/>
    <mergeCell ref="B51:B52"/>
    <mergeCell ref="C51:C52"/>
    <mergeCell ref="D51:E51"/>
    <mergeCell ref="F51:I51"/>
    <mergeCell ref="K94:M94"/>
    <mergeCell ref="K88:O88"/>
    <mergeCell ref="B68:H68"/>
    <mergeCell ref="A69:A70"/>
    <mergeCell ref="B69:B70"/>
    <mergeCell ref="C69:C70"/>
    <mergeCell ref="D69:E69"/>
    <mergeCell ref="F69:I69"/>
    <mergeCell ref="B71:I71"/>
    <mergeCell ref="A85:G85"/>
    <mergeCell ref="A21:G21"/>
    <mergeCell ref="A22:E22"/>
    <mergeCell ref="A23:G23"/>
    <mergeCell ref="A45:G45"/>
    <mergeCell ref="A46:E46"/>
    <mergeCell ref="A63:G63"/>
    <mergeCell ref="A64:E64"/>
    <mergeCell ref="A65:G65"/>
    <mergeCell ref="A83:G83"/>
    <mergeCell ref="A84:E84"/>
  </mergeCells>
  <printOptions horizontalCentered="1" verticalCentered="1"/>
  <pageMargins left="0.25" right="0.25" top="0.75" bottom="0.75" header="0.3" footer="0.3"/>
  <pageSetup paperSize="9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3CCF-2DFC-40C2-B55B-4D94AB1268E9}">
  <sheetPr>
    <tabColor theme="5"/>
    <pageSetUpPr fitToPage="1"/>
  </sheetPr>
  <dimension ref="A1:O116"/>
  <sheetViews>
    <sheetView view="pageBreakPreview" zoomScale="110" zoomScaleNormal="50" zoomScaleSheetLayoutView="110" workbookViewId="0">
      <selection activeCell="L7" sqref="L7"/>
    </sheetView>
  </sheetViews>
  <sheetFormatPr defaultColWidth="9.28515625" defaultRowHeight="12.75"/>
  <cols>
    <col min="1" max="1" width="13.5703125" style="2" customWidth="1"/>
    <col min="2" max="2" width="37.5703125" style="2" customWidth="1"/>
    <col min="3" max="3" width="11.85546875" style="2" customWidth="1"/>
    <col min="4" max="4" width="10.140625" style="2" bestFit="1" customWidth="1"/>
    <col min="5" max="5" width="9.28515625" style="2"/>
    <col min="6" max="6" width="17.42578125" style="2" bestFit="1" customWidth="1"/>
    <col min="7" max="7" width="13.140625" style="2" customWidth="1"/>
    <col min="8" max="8" width="12.140625" style="2" hidden="1" customWidth="1"/>
    <col min="9" max="9" width="17.140625" style="2" customWidth="1"/>
    <col min="10" max="10" width="11" style="2" bestFit="1" customWidth="1"/>
    <col min="11" max="11" width="13.42578125" style="2" customWidth="1"/>
    <col min="12" max="12" width="20.28515625" style="2" customWidth="1"/>
    <col min="13" max="13" width="12.42578125" style="2" bestFit="1" customWidth="1"/>
    <col min="14" max="14" width="10" style="2" bestFit="1" customWidth="1"/>
    <col min="15" max="15" width="18.42578125" style="2" bestFit="1" customWidth="1"/>
    <col min="16" max="16" width="13.5703125" style="2" bestFit="1" customWidth="1"/>
    <col min="17" max="17" width="8.85546875" style="2" customWidth="1"/>
    <col min="18" max="16384" width="9.28515625" style="2"/>
  </cols>
  <sheetData>
    <row r="1" spans="1:10" s="8" customFormat="1" ht="21">
      <c r="A1" s="630" t="s">
        <v>648</v>
      </c>
      <c r="B1" s="631"/>
      <c r="C1" s="631"/>
      <c r="D1" s="631"/>
      <c r="E1" s="631"/>
      <c r="F1" s="631"/>
      <c r="G1" s="631"/>
      <c r="H1" s="631"/>
      <c r="I1" s="631"/>
    </row>
    <row r="2" spans="1:10" s="8" customFormat="1" ht="15.75">
      <c r="A2" s="223" t="str">
        <f>PRODUTOS!A54</f>
        <v>Grupo 7</v>
      </c>
      <c r="B2" s="680" t="str">
        <f>PRODUTOS!B54</f>
        <v xml:space="preserve">Produção avulsa – atividades e diligências técnicas e paralegais </v>
      </c>
      <c r="C2" s="681"/>
      <c r="D2" s="681"/>
      <c r="E2" s="681"/>
      <c r="F2" s="681"/>
      <c r="G2" s="681"/>
      <c r="H2" s="683"/>
      <c r="I2" s="223" t="str">
        <f>PRODUTOS!C54</f>
        <v>PROD</v>
      </c>
    </row>
    <row r="3" spans="1:10">
      <c r="A3" s="142"/>
      <c r="B3" s="142"/>
      <c r="C3" s="6"/>
      <c r="D3" s="6"/>
      <c r="E3" s="6"/>
      <c r="F3" s="139"/>
      <c r="G3" s="142"/>
    </row>
    <row r="4" spans="1:10" s="8" customFormat="1" ht="15.75">
      <c r="A4" s="223" t="str">
        <f>PRODUTOS!A55</f>
        <v>Produto 7.1</v>
      </c>
      <c r="B4" s="680" t="str">
        <f>PRODUTOS!B55</f>
        <v>Produção avulsa Tipo I - peças técnicas</v>
      </c>
      <c r="C4" s="681"/>
      <c r="D4" s="681"/>
      <c r="E4" s="681"/>
      <c r="F4" s="684"/>
      <c r="G4" s="684"/>
      <c r="H4" s="684"/>
      <c r="I4" s="491" t="str">
        <f>PRODUTOS!C55</f>
        <v>PROD-1</v>
      </c>
    </row>
    <row r="5" spans="1:10" ht="15">
      <c r="A5" s="608" t="s">
        <v>10</v>
      </c>
      <c r="B5" s="608" t="s">
        <v>11</v>
      </c>
      <c r="C5" s="608" t="s">
        <v>12</v>
      </c>
      <c r="D5" s="608" t="s">
        <v>649</v>
      </c>
      <c r="E5" s="610"/>
      <c r="F5" s="607" t="s">
        <v>650</v>
      </c>
      <c r="G5" s="607"/>
      <c r="H5" s="607"/>
      <c r="I5" s="607"/>
      <c r="J5"/>
    </row>
    <row r="6" spans="1:10" ht="15">
      <c r="A6" s="609"/>
      <c r="B6" s="609"/>
      <c r="C6" s="609"/>
      <c r="D6" s="143" t="s">
        <v>651</v>
      </c>
      <c r="E6" s="143" t="s">
        <v>16</v>
      </c>
      <c r="F6" s="453" t="s">
        <v>652</v>
      </c>
      <c r="G6" s="453" t="s">
        <v>653</v>
      </c>
      <c r="H6" s="453" t="s">
        <v>649</v>
      </c>
      <c r="I6" s="453" t="s">
        <v>16</v>
      </c>
      <c r="J6"/>
    </row>
    <row r="7" spans="1:10" ht="15">
      <c r="A7" s="128" t="str">
        <f>'Preços de Referência'!A85</f>
        <v>P8184</v>
      </c>
      <c r="B7" s="266" t="str">
        <f>VLOOKUP(A7,'Preços de Referência'!$A$3:$C$100,2,FALSE)</f>
        <v>Geógrafo pleno</v>
      </c>
      <c r="C7" s="265" t="s">
        <v>654</v>
      </c>
      <c r="D7" s="277">
        <v>4</v>
      </c>
      <c r="E7" s="127">
        <v>1</v>
      </c>
      <c r="F7" s="126">
        <f>VLOOKUP(A7,'Preços de Referência'!$A$3:$C$100,3,FALSE)</f>
        <v>10048.26</v>
      </c>
      <c r="G7" s="126">
        <f>ROUND(F7/'Preços de Referência'!$G$83,2)</f>
        <v>55.06</v>
      </c>
      <c r="H7" s="127">
        <v>1</v>
      </c>
      <c r="I7" s="126">
        <f>ROUND(D7*E7*G7,2)</f>
        <v>220.24</v>
      </c>
      <c r="J7" s="278"/>
    </row>
    <row r="8" spans="1:10">
      <c r="A8" s="262" t="str">
        <f>'Preços de Referência'!$E$142</f>
        <v>B8952</v>
      </c>
      <c r="B8" s="263" t="str">
        <f>'Preços de Referência'!$F$141</f>
        <v>Imóvel Comercial (2,60% do CMCC - SINAPI)</v>
      </c>
      <c r="C8" s="9" t="s">
        <v>654</v>
      </c>
      <c r="D8" s="277">
        <v>4</v>
      </c>
      <c r="E8" s="127">
        <v>1</v>
      </c>
      <c r="F8" s="263">
        <f>'Preços de Referência'!$I$141*'Preços de Referência'!$J$141</f>
        <v>231.95594135802472</v>
      </c>
      <c r="G8" s="126">
        <f>ROUND(F8/'Preços de Referência'!$G$83,2)</f>
        <v>1.27</v>
      </c>
      <c r="H8" s="127">
        <v>1</v>
      </c>
      <c r="I8" s="126">
        <f t="shared" ref="I8:I10" si="0">ROUND(D8*E8*G8,2)</f>
        <v>5.08</v>
      </c>
    </row>
    <row r="9" spans="1:10">
      <c r="A9" s="262" t="str">
        <f>'Preços de Referência'!$E$144</f>
        <v>B8954</v>
      </c>
      <c r="B9" s="263" t="str">
        <f>'Preços de Referência'!$F$143</f>
        <v>Mobiliário Escritório</v>
      </c>
      <c r="C9" s="9" t="s">
        <v>654</v>
      </c>
      <c r="D9" s="277">
        <v>4</v>
      </c>
      <c r="E9" s="9">
        <v>1</v>
      </c>
      <c r="F9" s="263">
        <f>'Preços de Referência'!$I$143</f>
        <v>490.4</v>
      </c>
      <c r="G9" s="126">
        <f>ROUND(F9/'Preços de Referência'!$G$83,2)</f>
        <v>2.69</v>
      </c>
      <c r="H9" s="127">
        <v>1</v>
      </c>
      <c r="I9" s="126">
        <f t="shared" si="0"/>
        <v>10.76</v>
      </c>
    </row>
    <row r="10" spans="1:10">
      <c r="A10" s="262" t="str">
        <f>'Preços de Referência'!$E$150</f>
        <v>B8960</v>
      </c>
      <c r="B10" s="263" t="str">
        <f>'Preços de Referência'!$F$149</f>
        <v>Custos Diversos Escritório</v>
      </c>
      <c r="C10" s="9" t="s">
        <v>654</v>
      </c>
      <c r="D10" s="277">
        <v>4</v>
      </c>
      <c r="E10" s="9">
        <v>1</v>
      </c>
      <c r="F10" s="263">
        <f>'Preços de Referência'!$I$149</f>
        <v>135.22</v>
      </c>
      <c r="G10" s="126">
        <f>ROUND(F10/'Preços de Referência'!$G$83,2)</f>
        <v>0.74</v>
      </c>
      <c r="H10" s="127">
        <v>1</v>
      </c>
      <c r="I10" s="126">
        <f t="shared" si="0"/>
        <v>2.96</v>
      </c>
    </row>
    <row r="11" spans="1:10">
      <c r="A11" s="606" t="s">
        <v>655</v>
      </c>
      <c r="B11" s="606"/>
      <c r="C11" s="606"/>
      <c r="D11" s="606"/>
      <c r="E11" s="606"/>
      <c r="F11" s="606"/>
      <c r="G11" s="606"/>
      <c r="H11" s="146"/>
      <c r="I11" s="147">
        <f>SUM(I7:I10)</f>
        <v>239.04000000000002</v>
      </c>
    </row>
    <row r="12" spans="1:10">
      <c r="A12" s="606" t="s">
        <v>656</v>
      </c>
      <c r="B12" s="606"/>
      <c r="C12" s="611"/>
      <c r="D12" s="611"/>
      <c r="E12" s="611"/>
      <c r="F12" s="149">
        <f>BDI!$D$37</f>
        <v>0.44600000000000001</v>
      </c>
      <c r="G12" s="149"/>
      <c r="H12" s="149"/>
      <c r="I12" s="147">
        <f>ROUND((I11*F12),2)</f>
        <v>106.61</v>
      </c>
    </row>
    <row r="13" spans="1:10" ht="13.5" thickBot="1">
      <c r="A13" s="612" t="s">
        <v>657</v>
      </c>
      <c r="B13" s="612"/>
      <c r="C13" s="612"/>
      <c r="D13" s="612"/>
      <c r="E13" s="612"/>
      <c r="F13" s="612"/>
      <c r="G13" s="612"/>
      <c r="H13" s="146"/>
      <c r="I13" s="235">
        <f>ROUND((I11+I12),2)</f>
        <v>345.65</v>
      </c>
    </row>
    <row r="14" spans="1:10">
      <c r="A14" s="202"/>
      <c r="B14" s="151" t="s">
        <v>658</v>
      </c>
      <c r="C14" s="490">
        <f>'[21]PRODUTOS E QUANTITATIVOS'!$C$65</f>
        <v>378.506384036182</v>
      </c>
      <c r="D14" s="150"/>
      <c r="E14" s="152"/>
      <c r="F14" s="151" t="s">
        <v>659</v>
      </c>
      <c r="G14" s="151"/>
      <c r="H14" s="151"/>
      <c r="I14" s="236">
        <f>C14*$I$13</f>
        <v>130830.7316421063</v>
      </c>
    </row>
    <row r="15" spans="1:10">
      <c r="A15" s="7"/>
      <c r="B15" s="6"/>
      <c r="C15" s="7"/>
      <c r="D15" s="7"/>
      <c r="E15" s="7"/>
      <c r="F15" s="139"/>
      <c r="G15" s="139"/>
      <c r="H15" s="139"/>
      <c r="I15" s="129"/>
    </row>
    <row r="16" spans="1:10" s="8" customFormat="1" ht="15.75">
      <c r="A16" s="223" t="str">
        <f>PRODUTOS!A56</f>
        <v>Produto 7.2</v>
      </c>
      <c r="B16" s="680" t="str">
        <f>PRODUTOS!B56</f>
        <v>Produção avulsa Tipo II - documentos técnicos</v>
      </c>
      <c r="C16" s="681"/>
      <c r="D16" s="681"/>
      <c r="E16" s="681"/>
      <c r="F16" s="681"/>
      <c r="G16" s="681"/>
      <c r="H16" s="681"/>
      <c r="I16" s="338" t="str">
        <f>PRODUTOS!C56</f>
        <v>PROD-2</v>
      </c>
    </row>
    <row r="17" spans="1:9" ht="13.9" customHeight="1">
      <c r="A17" s="608" t="s">
        <v>10</v>
      </c>
      <c r="B17" s="608" t="s">
        <v>11</v>
      </c>
      <c r="C17" s="608" t="s">
        <v>12</v>
      </c>
      <c r="D17" s="608" t="s">
        <v>649</v>
      </c>
      <c r="E17" s="608"/>
      <c r="F17" s="607" t="s">
        <v>650</v>
      </c>
      <c r="G17" s="607"/>
      <c r="H17" s="607"/>
      <c r="I17" s="607"/>
    </row>
    <row r="18" spans="1:9">
      <c r="A18" s="609"/>
      <c r="B18" s="609"/>
      <c r="C18" s="609"/>
      <c r="D18" s="143" t="s">
        <v>651</v>
      </c>
      <c r="E18" s="143" t="s">
        <v>16</v>
      </c>
      <c r="F18" s="143" t="s">
        <v>652</v>
      </c>
      <c r="G18" s="143" t="s">
        <v>653</v>
      </c>
      <c r="H18" s="143" t="s">
        <v>649</v>
      </c>
      <c r="I18" s="143" t="s">
        <v>16</v>
      </c>
    </row>
    <row r="19" spans="1:9">
      <c r="A19" s="3" t="str">
        <f>'Preços de Referência'!$A$43</f>
        <v>P8066</v>
      </c>
      <c r="B19" s="309" t="str">
        <f>VLOOKUP(A19,'Preços de Referência'!$A$3:C112,2,FALSE)</f>
        <v>Engenheiro de projetos pleno</v>
      </c>
      <c r="C19" s="265" t="s">
        <v>654</v>
      </c>
      <c r="D19" s="277">
        <v>8</v>
      </c>
      <c r="E19" s="127">
        <v>1</v>
      </c>
      <c r="F19" s="126">
        <f>VLOOKUP(A19,'Preços de Referência'!$A$3:$C$100,3,FALSE)</f>
        <v>22853.93</v>
      </c>
      <c r="G19" s="140">
        <f>ROUND(F19/'Preços de Referência'!$G$83,2)</f>
        <v>125.24</v>
      </c>
      <c r="H19" s="127">
        <v>1</v>
      </c>
      <c r="I19" s="140">
        <f>ROUND(D19*E19*G19,2)</f>
        <v>1001.92</v>
      </c>
    </row>
    <row r="20" spans="1:9">
      <c r="A20" s="262" t="str">
        <f>'Preços de Referência'!$E$142</f>
        <v>B8952</v>
      </c>
      <c r="B20" s="263" t="str">
        <f>'Preços de Referência'!$F$141</f>
        <v>Imóvel Comercial (2,60% do CMCC - SINAPI)</v>
      </c>
      <c r="C20" s="9" t="s">
        <v>654</v>
      </c>
      <c r="D20" s="277">
        <v>8</v>
      </c>
      <c r="E20" s="127">
        <v>1</v>
      </c>
      <c r="F20" s="263">
        <f>'Preços de Referência'!$I$141*'Preços de Referência'!$J$141</f>
        <v>231.95594135802472</v>
      </c>
      <c r="G20" s="140">
        <f>ROUND(F20/'Preços de Referência'!$G$83,2)</f>
        <v>1.27</v>
      </c>
      <c r="H20" s="127">
        <v>1</v>
      </c>
      <c r="I20" s="140">
        <f>ROUND(D20*E20*G20,2)</f>
        <v>10.16</v>
      </c>
    </row>
    <row r="21" spans="1:9">
      <c r="A21" s="262" t="str">
        <f>'Preços de Referência'!$E$144</f>
        <v>B8954</v>
      </c>
      <c r="B21" s="263" t="str">
        <f>'Preços de Referência'!$F$143</f>
        <v>Mobiliário Escritório</v>
      </c>
      <c r="C21" s="9" t="s">
        <v>654</v>
      </c>
      <c r="D21" s="277">
        <v>8</v>
      </c>
      <c r="E21" s="9">
        <v>1</v>
      </c>
      <c r="F21" s="263">
        <f>'Preços de Referência'!$I$143</f>
        <v>490.4</v>
      </c>
      <c r="G21" s="140">
        <f>ROUND(F21/'Preços de Referência'!$G$83,2)</f>
        <v>2.69</v>
      </c>
      <c r="H21" s="127">
        <v>1</v>
      </c>
      <c r="I21" s="140">
        <f>ROUND(D21*E21*G21,2)</f>
        <v>21.52</v>
      </c>
    </row>
    <row r="22" spans="1:9">
      <c r="A22" s="262" t="str">
        <f>'Preços de Referência'!$E$150</f>
        <v>B8960</v>
      </c>
      <c r="B22" s="263" t="str">
        <f>'Preços de Referência'!$F$149</f>
        <v>Custos Diversos Escritório</v>
      </c>
      <c r="C22" s="9" t="s">
        <v>654</v>
      </c>
      <c r="D22" s="277">
        <v>8</v>
      </c>
      <c r="E22" s="9">
        <v>1</v>
      </c>
      <c r="F22" s="263">
        <f>'Preços de Referência'!$I$149</f>
        <v>135.22</v>
      </c>
      <c r="G22" s="140">
        <f>ROUND(F22/'Preços de Referência'!$G$83,2)</f>
        <v>0.74</v>
      </c>
      <c r="H22" s="127">
        <v>1</v>
      </c>
      <c r="I22" s="140">
        <f>ROUND(D22*E22*G22,2)</f>
        <v>5.92</v>
      </c>
    </row>
    <row r="23" spans="1:9">
      <c r="A23" s="606" t="s">
        <v>655</v>
      </c>
      <c r="B23" s="606"/>
      <c r="C23" s="606"/>
      <c r="D23" s="606"/>
      <c r="E23" s="606"/>
      <c r="F23" s="606"/>
      <c r="G23" s="606"/>
      <c r="H23" s="146"/>
      <c r="I23" s="147">
        <f>SUM(I19:I22)</f>
        <v>1039.52</v>
      </c>
    </row>
    <row r="24" spans="1:9">
      <c r="A24" s="606" t="s">
        <v>656</v>
      </c>
      <c r="B24" s="606"/>
      <c r="C24" s="611"/>
      <c r="D24" s="611"/>
      <c r="E24" s="611"/>
      <c r="F24" s="149">
        <f>BDI!$D$37</f>
        <v>0.44600000000000001</v>
      </c>
      <c r="G24" s="149"/>
      <c r="H24" s="149"/>
      <c r="I24" s="147">
        <f>ROUND((I23*F24),2)</f>
        <v>463.63</v>
      </c>
    </row>
    <row r="25" spans="1:9" ht="13.5" thickBot="1">
      <c r="A25" s="612" t="s">
        <v>657</v>
      </c>
      <c r="B25" s="612"/>
      <c r="C25" s="612"/>
      <c r="D25" s="612"/>
      <c r="E25" s="612"/>
      <c r="F25" s="612"/>
      <c r="G25" s="612"/>
      <c r="H25" s="146"/>
      <c r="I25" s="235">
        <f>ROUND((I23+I24),2)</f>
        <v>1503.15</v>
      </c>
    </row>
    <row r="26" spans="1:9">
      <c r="A26" s="204"/>
      <c r="B26" s="154" t="s">
        <v>658</v>
      </c>
      <c r="C26" s="490">
        <f>'[21]PRODUTOS E QUANTITATIVOS'!$C$66</f>
        <v>113.55191521085459</v>
      </c>
      <c r="D26" s="153"/>
      <c r="E26" s="155"/>
      <c r="F26" s="154" t="s">
        <v>659</v>
      </c>
      <c r="G26" s="154"/>
      <c r="H26" s="154"/>
      <c r="I26" s="236">
        <f>C26*$I$25</f>
        <v>170685.5613491961</v>
      </c>
    </row>
    <row r="27" spans="1:9">
      <c r="A27" s="206"/>
    </row>
    <row r="28" spans="1:9" s="8" customFormat="1" ht="15.75">
      <c r="A28" s="223" t="str">
        <f>PRODUTOS!A57</f>
        <v>Produto 7.3</v>
      </c>
      <c r="B28" s="680" t="str">
        <f>PRODUTOS!B57</f>
        <v>Produção avulsa Tipo III - serviços paralegais de complexidade 1</v>
      </c>
      <c r="C28" s="681"/>
      <c r="D28" s="681"/>
      <c r="E28" s="681"/>
      <c r="F28" s="681"/>
      <c r="G28" s="681"/>
      <c r="H28" s="681"/>
      <c r="I28" s="338" t="str">
        <f>PRODUTOS!C57</f>
        <v>PROD-3</v>
      </c>
    </row>
    <row r="29" spans="1:9">
      <c r="A29" s="608" t="s">
        <v>10</v>
      </c>
      <c r="B29" s="608" t="s">
        <v>11</v>
      </c>
      <c r="C29" s="608" t="s">
        <v>12</v>
      </c>
      <c r="D29" s="608" t="s">
        <v>649</v>
      </c>
      <c r="E29" s="608"/>
      <c r="F29" s="608" t="s">
        <v>650</v>
      </c>
      <c r="G29" s="608"/>
      <c r="H29" s="608"/>
      <c r="I29" s="608"/>
    </row>
    <row r="30" spans="1:9">
      <c r="A30" s="609"/>
      <c r="B30" s="609"/>
      <c r="C30" s="609"/>
      <c r="D30" s="143" t="s">
        <v>651</v>
      </c>
      <c r="E30" s="143" t="s">
        <v>16</v>
      </c>
      <c r="F30" s="143" t="s">
        <v>652</v>
      </c>
      <c r="G30" s="143" t="s">
        <v>653</v>
      </c>
      <c r="H30" s="143" t="s">
        <v>649</v>
      </c>
      <c r="I30" s="143" t="s">
        <v>16</v>
      </c>
    </row>
    <row r="31" spans="1:9">
      <c r="A31" s="128" t="str">
        <f>'Preços de Referência'!$A$25</f>
        <v>P8041</v>
      </c>
      <c r="B31" s="140" t="str">
        <f>VLOOKUP(A31,'Preços de Referência'!A20:C124,2,FALSE)</f>
        <v>Contador pleno</v>
      </c>
      <c r="C31" s="4" t="s">
        <v>654</v>
      </c>
      <c r="D31" s="274">
        <v>4</v>
      </c>
      <c r="E31" s="141">
        <v>1</v>
      </c>
      <c r="F31" s="140">
        <f>VLOOKUP(A31,'Preços de Referência'!$A$3:$C$100,3,FALSE)</f>
        <v>10961.16</v>
      </c>
      <c r="G31" s="140">
        <f>ROUND(F31/'Preços de Referência'!$G$83,2)</f>
        <v>60.07</v>
      </c>
      <c r="H31" s="141">
        <v>1</v>
      </c>
      <c r="I31" s="140">
        <f>ROUND(D31*E31*G31,2)</f>
        <v>240.28</v>
      </c>
    </row>
    <row r="32" spans="1:9">
      <c r="A32" s="262" t="str">
        <f>'Preços de Referência'!$E$142</f>
        <v>B8952</v>
      </c>
      <c r="B32" s="263" t="str">
        <f>'Preços de Referência'!$F$141</f>
        <v>Imóvel Comercial (2,60% do CMCC - SINAPI)</v>
      </c>
      <c r="C32" s="3" t="s">
        <v>654</v>
      </c>
      <c r="D32" s="275">
        <v>4</v>
      </c>
      <c r="E32" s="127">
        <v>1</v>
      </c>
      <c r="F32" s="263">
        <f>'Preços de Referência'!$I$141*'Preços de Referência'!$J$141</f>
        <v>231.95594135802472</v>
      </c>
      <c r="G32" s="140">
        <f>ROUND(F32/'Preços de Referência'!$G$83,2)</f>
        <v>1.27</v>
      </c>
      <c r="H32" s="141">
        <v>1</v>
      </c>
      <c r="I32" s="140">
        <f t="shared" ref="I32:I34" si="1">ROUND(D32*E32*G32,2)</f>
        <v>5.08</v>
      </c>
    </row>
    <row r="33" spans="1:9">
      <c r="A33" s="262" t="str">
        <f>'Preços de Referência'!$E$144</f>
        <v>B8954</v>
      </c>
      <c r="B33" s="263" t="str">
        <f>'Preços de Referência'!$F$143</f>
        <v>Mobiliário Escritório</v>
      </c>
      <c r="C33" s="9" t="s">
        <v>654</v>
      </c>
      <c r="D33" s="275">
        <v>4</v>
      </c>
      <c r="E33" s="9">
        <v>1</v>
      </c>
      <c r="F33" s="263">
        <f>'Preços de Referência'!$I$143</f>
        <v>490.4</v>
      </c>
      <c r="G33" s="140">
        <f>ROUND(F33/'Preços de Referência'!$G$83,2)</f>
        <v>2.69</v>
      </c>
      <c r="H33" s="141">
        <v>1</v>
      </c>
      <c r="I33" s="140">
        <f t="shared" si="1"/>
        <v>10.76</v>
      </c>
    </row>
    <row r="34" spans="1:9">
      <c r="A34" s="262" t="str">
        <f>'Preços de Referência'!$E$150</f>
        <v>B8960</v>
      </c>
      <c r="B34" s="263" t="str">
        <f>'Preços de Referência'!$F$149</f>
        <v>Custos Diversos Escritório</v>
      </c>
      <c r="C34" s="9" t="s">
        <v>654</v>
      </c>
      <c r="D34" s="275">
        <v>4</v>
      </c>
      <c r="E34" s="9">
        <v>1</v>
      </c>
      <c r="F34" s="263">
        <f>'Preços de Referência'!$I$149</f>
        <v>135.22</v>
      </c>
      <c r="G34" s="140">
        <f>ROUND(F34/'Preços de Referência'!$G$83,2)</f>
        <v>0.74</v>
      </c>
      <c r="H34" s="141">
        <v>1</v>
      </c>
      <c r="I34" s="140">
        <f t="shared" si="1"/>
        <v>2.96</v>
      </c>
    </row>
    <row r="35" spans="1:9">
      <c r="A35" s="606" t="s">
        <v>655</v>
      </c>
      <c r="B35" s="606"/>
      <c r="C35" s="606"/>
      <c r="D35" s="606"/>
      <c r="E35" s="606"/>
      <c r="F35" s="606"/>
      <c r="G35" s="606"/>
      <c r="H35" s="146"/>
      <c r="I35" s="147">
        <f>SUM(I31:I34)</f>
        <v>259.08</v>
      </c>
    </row>
    <row r="36" spans="1:9">
      <c r="A36" s="606" t="s">
        <v>656</v>
      </c>
      <c r="B36" s="606"/>
      <c r="C36" s="611"/>
      <c r="D36" s="611"/>
      <c r="E36" s="611"/>
      <c r="F36" s="149">
        <f>BDI!$D$37</f>
        <v>0.44600000000000001</v>
      </c>
      <c r="G36" s="149"/>
      <c r="H36" s="149"/>
      <c r="I36" s="147">
        <f>ROUND((I35*F36),2)</f>
        <v>115.55</v>
      </c>
    </row>
    <row r="37" spans="1:9" ht="13.5" thickBot="1">
      <c r="A37" s="612" t="s">
        <v>657</v>
      </c>
      <c r="B37" s="612"/>
      <c r="C37" s="612"/>
      <c r="D37" s="612"/>
      <c r="E37" s="612"/>
      <c r="F37" s="612"/>
      <c r="G37" s="612"/>
      <c r="H37" s="146"/>
      <c r="I37" s="235">
        <f>ROUND((I35+I36),2)</f>
        <v>374.63</v>
      </c>
    </row>
    <row r="38" spans="1:9" ht="13.5" thickBot="1">
      <c r="A38" s="204"/>
      <c r="B38" s="154" t="s">
        <v>658</v>
      </c>
      <c r="C38" s="332">
        <f>'[21]PRODUTOS E QUANTITATIVOS'!$C$67</f>
        <v>108</v>
      </c>
      <c r="D38" s="153"/>
      <c r="E38" s="155"/>
      <c r="F38" s="154" t="s">
        <v>659</v>
      </c>
      <c r="G38" s="154"/>
      <c r="H38" s="154"/>
      <c r="I38" s="236">
        <f>C38*$I$37</f>
        <v>40460.04</v>
      </c>
    </row>
    <row r="39" spans="1:9">
      <c r="A39" s="207"/>
    </row>
    <row r="40" spans="1:9" s="8" customFormat="1" ht="15.75">
      <c r="A40" s="223" t="str">
        <f>PRODUTOS!A58</f>
        <v>Produto 7.4</v>
      </c>
      <c r="B40" s="680" t="str">
        <f>PRODUTOS!B58</f>
        <v>Produção avulsa Tipo IV - serviços paralegais de complexidade 2</v>
      </c>
      <c r="C40" s="681"/>
      <c r="D40" s="681"/>
      <c r="E40" s="681"/>
      <c r="F40" s="681"/>
      <c r="G40" s="681"/>
      <c r="H40" s="681"/>
      <c r="I40" s="338" t="str">
        <f>PRODUTOS!C58</f>
        <v>PROD-4</v>
      </c>
    </row>
    <row r="41" spans="1:9" ht="13.9" customHeight="1">
      <c r="A41" s="608" t="s">
        <v>10</v>
      </c>
      <c r="B41" s="608" t="s">
        <v>11</v>
      </c>
      <c r="C41" s="608" t="s">
        <v>12</v>
      </c>
      <c r="D41" s="608" t="s">
        <v>649</v>
      </c>
      <c r="E41" s="608"/>
      <c r="F41" s="607" t="s">
        <v>650</v>
      </c>
      <c r="G41" s="607"/>
      <c r="H41" s="607"/>
      <c r="I41" s="607"/>
    </row>
    <row r="42" spans="1:9">
      <c r="A42" s="609"/>
      <c r="B42" s="609"/>
      <c r="C42" s="609"/>
      <c r="D42" s="143" t="s">
        <v>651</v>
      </c>
      <c r="E42" s="143" t="s">
        <v>16</v>
      </c>
      <c r="F42" s="143" t="s">
        <v>652</v>
      </c>
      <c r="G42" s="143" t="s">
        <v>653</v>
      </c>
      <c r="H42" s="143" t="s">
        <v>649</v>
      </c>
      <c r="I42" s="143" t="s">
        <v>16</v>
      </c>
    </row>
    <row r="43" spans="1:9">
      <c r="A43" s="4" t="str">
        <f>'Preços de Referência'!$A$5</f>
        <v>P8002</v>
      </c>
      <c r="B43" s="140" t="str">
        <f>VLOOKUP(A43,'Preços de Referência'!$A$3:$C$100,2,FALSE)</f>
        <v>Advogado pleno</v>
      </c>
      <c r="C43" s="4" t="s">
        <v>654</v>
      </c>
      <c r="D43" s="274">
        <v>4</v>
      </c>
      <c r="E43" s="141">
        <v>1</v>
      </c>
      <c r="F43" s="140">
        <f>VLOOKUP(A43,'Preços de Referência'!$A$3:$C$100,3,FALSE)</f>
        <v>11412.73</v>
      </c>
      <c r="G43" s="140">
        <f>ROUND(F43/'Preços de Referência'!$G$83,2)</f>
        <v>62.54</v>
      </c>
      <c r="H43" s="141">
        <v>1</v>
      </c>
      <c r="I43" s="140">
        <f>ROUND(D43*E43*G43,2)</f>
        <v>250.16</v>
      </c>
    </row>
    <row r="44" spans="1:9">
      <c r="A44" s="262" t="str">
        <f>'Preços de Referência'!$E$142</f>
        <v>B8952</v>
      </c>
      <c r="B44" s="263" t="str">
        <f>'Preços de Referência'!$F$141</f>
        <v>Imóvel Comercial (2,60% do CMCC - SINAPI)</v>
      </c>
      <c r="C44" s="3" t="s">
        <v>654</v>
      </c>
      <c r="D44" s="275">
        <v>4</v>
      </c>
      <c r="E44" s="127">
        <v>1</v>
      </c>
      <c r="F44" s="263">
        <f>'Preços de Referência'!$I$141*'Preços de Referência'!$J$141</f>
        <v>231.95594135802472</v>
      </c>
      <c r="G44" s="140">
        <f>ROUND(F44/'Preços de Referência'!$G$83,2)</f>
        <v>1.27</v>
      </c>
      <c r="H44" s="141">
        <v>1</v>
      </c>
      <c r="I44" s="140">
        <f>ROUND(D44*E44*G44,2)</f>
        <v>5.08</v>
      </c>
    </row>
    <row r="45" spans="1:9">
      <c r="A45" s="262" t="str">
        <f>'Preços de Referência'!$E$144</f>
        <v>B8954</v>
      </c>
      <c r="B45" s="263" t="str">
        <f>'Preços de Referência'!$F$143</f>
        <v>Mobiliário Escritório</v>
      </c>
      <c r="C45" s="9" t="s">
        <v>654</v>
      </c>
      <c r="D45" s="275">
        <v>4</v>
      </c>
      <c r="E45" s="9">
        <v>1</v>
      </c>
      <c r="F45" s="263">
        <f>'Preços de Referência'!$I$143</f>
        <v>490.4</v>
      </c>
      <c r="G45" s="140">
        <f>ROUND(F45/'Preços de Referência'!$G$83,2)</f>
        <v>2.69</v>
      </c>
      <c r="H45" s="141">
        <v>1</v>
      </c>
      <c r="I45" s="140">
        <f>ROUND(D45*E45*G45,2)</f>
        <v>10.76</v>
      </c>
    </row>
    <row r="46" spans="1:9">
      <c r="A46" s="262" t="str">
        <f>'Preços de Referência'!$E$150</f>
        <v>B8960</v>
      </c>
      <c r="B46" s="263" t="str">
        <f>'Preços de Referência'!$F$149</f>
        <v>Custos Diversos Escritório</v>
      </c>
      <c r="C46" s="9" t="s">
        <v>654</v>
      </c>
      <c r="D46" s="275">
        <v>4</v>
      </c>
      <c r="E46" s="9">
        <v>1</v>
      </c>
      <c r="F46" s="263">
        <f>'Preços de Referência'!$I$149</f>
        <v>135.22</v>
      </c>
      <c r="G46" s="140">
        <f>ROUND(F46/'Preços de Referência'!$G$83,2)</f>
        <v>0.74</v>
      </c>
      <c r="H46" s="141">
        <v>1</v>
      </c>
      <c r="I46" s="140">
        <f>ROUND(D46*E46*G46,2)</f>
        <v>2.96</v>
      </c>
    </row>
    <row r="47" spans="1:9">
      <c r="A47" s="606" t="s">
        <v>655</v>
      </c>
      <c r="B47" s="606"/>
      <c r="C47" s="606"/>
      <c r="D47" s="606"/>
      <c r="E47" s="606"/>
      <c r="F47" s="606"/>
      <c r="G47" s="606"/>
      <c r="H47" s="146"/>
      <c r="I47" s="147">
        <f>SUM(I43:I46)</f>
        <v>268.95999999999998</v>
      </c>
    </row>
    <row r="48" spans="1:9">
      <c r="A48" s="606" t="s">
        <v>656</v>
      </c>
      <c r="B48" s="606"/>
      <c r="C48" s="611"/>
      <c r="D48" s="611"/>
      <c r="E48" s="611"/>
      <c r="F48" s="149">
        <f>BDI!$D$37</f>
        <v>0.44600000000000001</v>
      </c>
      <c r="G48" s="149"/>
      <c r="H48" s="149"/>
      <c r="I48" s="147">
        <f>ROUND((I47*F48),2)</f>
        <v>119.96</v>
      </c>
    </row>
    <row r="49" spans="1:12" ht="13.5" thickBot="1">
      <c r="A49" s="612" t="s">
        <v>657</v>
      </c>
      <c r="B49" s="612"/>
      <c r="C49" s="612"/>
      <c r="D49" s="612"/>
      <c r="E49" s="612"/>
      <c r="F49" s="612"/>
      <c r="G49" s="612"/>
      <c r="H49" s="146"/>
      <c r="I49" s="235">
        <f>ROUND((I47+I48),2)</f>
        <v>388.92</v>
      </c>
    </row>
    <row r="50" spans="1:12" ht="13.5" thickBot="1">
      <c r="A50" s="204"/>
      <c r="B50" s="154" t="s">
        <v>658</v>
      </c>
      <c r="C50" s="332">
        <f>'[21]PRODUTOS E QUANTITATIVOS'!$C$68</f>
        <v>2118.6020402887575</v>
      </c>
      <c r="D50" s="153"/>
      <c r="E50" s="155"/>
      <c r="F50" s="154" t="s">
        <v>659</v>
      </c>
      <c r="G50" s="154"/>
      <c r="H50" s="154"/>
      <c r="I50" s="236">
        <f>C50*$I$49</f>
        <v>823966.7055091036</v>
      </c>
    </row>
    <row r="51" spans="1:12">
      <c r="A51" s="207"/>
    </row>
    <row r="52" spans="1:12" s="8" customFormat="1" ht="15.75">
      <c r="A52" s="223" t="str">
        <f>PRODUTOS!A59</f>
        <v>Produto 7.5</v>
      </c>
      <c r="B52" s="680" t="str">
        <f>PRODUTOS!B59</f>
        <v>Produção avulsa Tipo V - mutirão judicial</v>
      </c>
      <c r="C52" s="681"/>
      <c r="D52" s="681"/>
      <c r="E52" s="681"/>
      <c r="F52" s="681"/>
      <c r="G52" s="681"/>
      <c r="H52" s="681"/>
      <c r="I52" s="338" t="str">
        <f>PRODUTOS!C59</f>
        <v>PROD-5</v>
      </c>
    </row>
    <row r="53" spans="1:12">
      <c r="A53" s="608" t="s">
        <v>10</v>
      </c>
      <c r="B53" s="608" t="s">
        <v>11</v>
      </c>
      <c r="C53" s="608" t="s">
        <v>12</v>
      </c>
      <c r="D53" s="608" t="s">
        <v>649</v>
      </c>
      <c r="E53" s="608"/>
      <c r="F53" s="607" t="s">
        <v>650</v>
      </c>
      <c r="G53" s="607"/>
      <c r="H53" s="607"/>
      <c r="I53" s="607"/>
      <c r="L53" s="6"/>
    </row>
    <row r="54" spans="1:12">
      <c r="A54" s="609"/>
      <c r="B54" s="609"/>
      <c r="C54" s="609"/>
      <c r="D54" s="143" t="s">
        <v>651</v>
      </c>
      <c r="E54" s="143" t="s">
        <v>16</v>
      </c>
      <c r="F54" s="143" t="s">
        <v>652</v>
      </c>
      <c r="G54" s="143" t="s">
        <v>653</v>
      </c>
      <c r="H54" s="143" t="s">
        <v>649</v>
      </c>
      <c r="I54" s="143" t="s">
        <v>16</v>
      </c>
    </row>
    <row r="55" spans="1:12">
      <c r="A55" s="265" t="str">
        <f>'Preços de Referência'!$A$5</f>
        <v>P8002</v>
      </c>
      <c r="B55" s="266" t="str">
        <f>VLOOKUP(A55,'Preços de Referência'!$A$3:$C$100,2,FALSE)</f>
        <v>Advogado pleno</v>
      </c>
      <c r="C55" s="265" t="s">
        <v>654</v>
      </c>
      <c r="D55" s="277">
        <v>124.61</v>
      </c>
      <c r="E55" s="127">
        <v>1</v>
      </c>
      <c r="F55" s="126">
        <f>VLOOKUP(A55,'Preços de Referência'!$A$3:$C$100,3,FALSE)</f>
        <v>11412.73</v>
      </c>
      <c r="G55" s="140">
        <f>ROUND(F55/'Preços de Referência'!$G$83,2)</f>
        <v>62.54</v>
      </c>
      <c r="H55" s="141">
        <v>1</v>
      </c>
      <c r="I55" s="140">
        <f t="shared" ref="I55:I63" si="2">ROUND(D55*E55*G55,2)</f>
        <v>7793.11</v>
      </c>
    </row>
    <row r="56" spans="1:12">
      <c r="A56" s="347" t="str">
        <f>'Preços de Referência'!$A$4</f>
        <v>P8001</v>
      </c>
      <c r="B56" s="266" t="str">
        <f>VLOOKUP(A56,'Preços de Referência'!$A$3:$C$100,2,FALSE)</f>
        <v>Advogado júnior</v>
      </c>
      <c r="C56" s="265" t="s">
        <v>654</v>
      </c>
      <c r="D56" s="277">
        <v>139.27000000000001</v>
      </c>
      <c r="E56" s="127">
        <v>1</v>
      </c>
      <c r="F56" s="126">
        <f>VLOOKUP(A56,'Preços de Referência'!$A$3:$C$100,3,FALSE)</f>
        <v>8817.85</v>
      </c>
      <c r="G56" s="140">
        <f>ROUND(F56/'Preços de Referência'!$G$83,2)</f>
        <v>48.32</v>
      </c>
      <c r="H56" s="127">
        <v>1</v>
      </c>
      <c r="I56" s="140">
        <f t="shared" si="2"/>
        <v>6729.53</v>
      </c>
    </row>
    <row r="57" spans="1:12">
      <c r="A57" s="9" t="str">
        <f>'Preços de Referência'!$A$43</f>
        <v>P8066</v>
      </c>
      <c r="B57" s="266" t="str">
        <f>VLOOKUP(A57,'Preços de Referência'!$A$3:$C$100,2,FALSE)</f>
        <v>Engenheiro de projetos pleno</v>
      </c>
      <c r="C57" s="265" t="s">
        <v>654</v>
      </c>
      <c r="D57" s="350">
        <v>139.27000000000001</v>
      </c>
      <c r="E57" s="127">
        <v>1</v>
      </c>
      <c r="F57" s="126">
        <f>VLOOKUP(A57,'Preços de Referência'!$A$3:$C$100,3,FALSE)</f>
        <v>22853.93</v>
      </c>
      <c r="G57" s="140">
        <f>ROUND(F57/'Preços de Referência'!$G$83,2)</f>
        <v>125.24</v>
      </c>
      <c r="H57" s="127">
        <v>1</v>
      </c>
      <c r="I57" s="140">
        <f t="shared" si="2"/>
        <v>17442.169999999998</v>
      </c>
    </row>
    <row r="58" spans="1:12">
      <c r="A58" s="262" t="str">
        <f>'Preços de Referência'!$E$142</f>
        <v>B8952</v>
      </c>
      <c r="B58" s="263" t="str">
        <f>'Preços de Referência'!$F$141</f>
        <v>Imóvel Comercial (2,60% do CMCC - SINAPI)</v>
      </c>
      <c r="C58" s="264" t="s">
        <v>654</v>
      </c>
      <c r="D58" s="492">
        <v>182.49</v>
      </c>
      <c r="E58" s="493">
        <v>3</v>
      </c>
      <c r="F58" s="263">
        <f>'Preços de Referência'!$I$141*'Preços de Referência'!$J$141</f>
        <v>231.95594135802472</v>
      </c>
      <c r="G58" s="140">
        <f>ROUND(F58/'Preços de Referência'!$G$83,2)</f>
        <v>1.27</v>
      </c>
      <c r="H58" s="127">
        <v>1</v>
      </c>
      <c r="I58" s="140">
        <f t="shared" si="2"/>
        <v>695.29</v>
      </c>
      <c r="L58" s="6"/>
    </row>
    <row r="59" spans="1:12">
      <c r="A59" s="262" t="str">
        <f>'Preços de Referência'!$E$143</f>
        <v>B8953</v>
      </c>
      <c r="B59" s="263" t="str">
        <f>'Preços de Referência'!$F$142</f>
        <v>Imóvel Residencial (1,70% do CMCC - SINAPI)</v>
      </c>
      <c r="C59" s="494" t="s">
        <v>654</v>
      </c>
      <c r="D59" s="492">
        <v>182.49</v>
      </c>
      <c r="E59" s="495">
        <v>3</v>
      </c>
      <c r="F59" s="263">
        <f>'Preços de Referência'!$J$142*'Preços de Referência'!$I$142</f>
        <v>387.4402</v>
      </c>
      <c r="G59" s="140">
        <f>ROUND(F59/'Preços de Referência'!$G$83,2)</f>
        <v>2.12</v>
      </c>
      <c r="H59" s="127">
        <v>1</v>
      </c>
      <c r="I59" s="140">
        <f t="shared" si="2"/>
        <v>1160.6400000000001</v>
      </c>
      <c r="K59" s="5"/>
    </row>
    <row r="60" spans="1:12">
      <c r="A60" s="262" t="str">
        <f>'Preços de Referência'!$E$144</f>
        <v>B8954</v>
      </c>
      <c r="B60" s="263" t="str">
        <f>'Preços de Referência'!$F$143</f>
        <v>Mobiliário Escritório</v>
      </c>
      <c r="C60" s="264" t="s">
        <v>654</v>
      </c>
      <c r="D60" s="492">
        <v>182.49</v>
      </c>
      <c r="E60" s="495">
        <v>3</v>
      </c>
      <c r="F60" s="263">
        <f>'Preços de Referência'!$I$143</f>
        <v>490.4</v>
      </c>
      <c r="G60" s="140">
        <f>ROUND(F60/'Preços de Referência'!$G$83,2)</f>
        <v>2.69</v>
      </c>
      <c r="H60" s="127">
        <v>1</v>
      </c>
      <c r="I60" s="140">
        <f t="shared" si="2"/>
        <v>1472.69</v>
      </c>
      <c r="K60" s="5"/>
    </row>
    <row r="61" spans="1:12">
      <c r="A61" s="262" t="str">
        <f>'Preços de Referência'!$E$149</f>
        <v>B8959</v>
      </c>
      <c r="B61" s="263" t="str">
        <f>'Preços de Referência'!$F$144</f>
        <v>Mobiliário Residência</v>
      </c>
      <c r="C61" s="494" t="s">
        <v>654</v>
      </c>
      <c r="D61" s="492">
        <v>182.49</v>
      </c>
      <c r="E61" s="495">
        <v>3</v>
      </c>
      <c r="F61" s="263">
        <f>'Preços de Referência'!$I$144</f>
        <v>43.98</v>
      </c>
      <c r="G61" s="140">
        <f>ROUND(F61/'Preços de Referência'!$G$83,2)</f>
        <v>0.24</v>
      </c>
      <c r="H61" s="127">
        <v>1</v>
      </c>
      <c r="I61" s="140">
        <f t="shared" si="2"/>
        <v>131.38999999999999</v>
      </c>
    </row>
    <row r="62" spans="1:12">
      <c r="A62" s="262" t="str">
        <f>'Preços de Referência'!$E$150</f>
        <v>B8960</v>
      </c>
      <c r="B62" s="263" t="str">
        <f>'Preços de Referência'!$F$149</f>
        <v>Custos Diversos Escritório</v>
      </c>
      <c r="C62" s="264" t="s">
        <v>654</v>
      </c>
      <c r="D62" s="492">
        <v>182.49</v>
      </c>
      <c r="E62" s="495">
        <v>3</v>
      </c>
      <c r="F62" s="263">
        <f>'Preços de Referência'!$I$149</f>
        <v>135.22</v>
      </c>
      <c r="G62" s="140">
        <f>ROUND(F62/'Preços de Referência'!$G$83,2)</f>
        <v>0.74</v>
      </c>
      <c r="H62" s="127">
        <v>1</v>
      </c>
      <c r="I62" s="140">
        <f t="shared" si="2"/>
        <v>405.13</v>
      </c>
    </row>
    <row r="63" spans="1:12">
      <c r="A63" s="262" t="str">
        <f>'Preços de Referência'!$E$149</f>
        <v>B8959</v>
      </c>
      <c r="B63" s="263" t="str">
        <f>'Preços de Referência'!$F$150</f>
        <v>Custos Diversos Residência</v>
      </c>
      <c r="C63" s="494" t="s">
        <v>654</v>
      </c>
      <c r="D63" s="492">
        <v>182.49</v>
      </c>
      <c r="E63" s="495">
        <v>3</v>
      </c>
      <c r="F63" s="263">
        <f>'Preços de Referência'!$I$150</f>
        <v>206.13</v>
      </c>
      <c r="G63" s="140">
        <f>ROUND(F63/'Preços de Referência'!$G$83,2)</f>
        <v>1.1299999999999999</v>
      </c>
      <c r="H63" s="127">
        <v>1</v>
      </c>
      <c r="I63" s="140">
        <f t="shared" si="2"/>
        <v>618.64</v>
      </c>
      <c r="L63" s="6"/>
    </row>
    <row r="64" spans="1:12">
      <c r="A64" s="606" t="s">
        <v>655</v>
      </c>
      <c r="B64" s="606"/>
      <c r="C64" s="606"/>
      <c r="D64" s="606"/>
      <c r="E64" s="606"/>
      <c r="F64" s="606"/>
      <c r="G64" s="606"/>
      <c r="H64" s="146"/>
      <c r="I64" s="147">
        <f>SUM(I55:I63)</f>
        <v>36448.589999999997</v>
      </c>
    </row>
    <row r="65" spans="1:9">
      <c r="A65" s="606" t="s">
        <v>656</v>
      </c>
      <c r="B65" s="606"/>
      <c r="C65" s="611"/>
      <c r="D65" s="611"/>
      <c r="E65" s="611"/>
      <c r="F65" s="149">
        <f>BDI!$D$37</f>
        <v>0.44600000000000001</v>
      </c>
      <c r="G65" s="149"/>
      <c r="H65" s="149"/>
      <c r="I65" s="147">
        <f>ROUND((I64*F65),2)</f>
        <v>16256.07</v>
      </c>
    </row>
    <row r="66" spans="1:9">
      <c r="A66" s="612" t="s">
        <v>657</v>
      </c>
      <c r="B66" s="612"/>
      <c r="C66" s="612"/>
      <c r="D66" s="612"/>
      <c r="E66" s="612"/>
      <c r="F66" s="612"/>
      <c r="G66" s="612"/>
      <c r="H66" s="146"/>
      <c r="I66" s="235">
        <f>ROUND((I64+I65),2)</f>
        <v>52704.66</v>
      </c>
    </row>
    <row r="67" spans="1:9">
      <c r="A67" s="204"/>
      <c r="B67" s="154" t="s">
        <v>658</v>
      </c>
      <c r="C67" s="332">
        <f>'[21]PRODUTOS E QUANTITATIVOS'!$C$69</f>
        <v>9</v>
      </c>
      <c r="D67" s="153"/>
      <c r="E67" s="155"/>
      <c r="F67" s="154" t="s">
        <v>659</v>
      </c>
      <c r="G67" s="154"/>
      <c r="H67" s="154"/>
      <c r="I67" s="236">
        <f>C67*$I$66</f>
        <v>474341.94000000006</v>
      </c>
    </row>
    <row r="68" spans="1:9">
      <c r="A68" s="207"/>
    </row>
    <row r="69" spans="1:9" s="8" customFormat="1" ht="15.75">
      <c r="A69" s="223" t="str">
        <f>PRODUTOS!A60</f>
        <v>Produto 7.6</v>
      </c>
      <c r="B69" s="680" t="str">
        <f>PRODUTOS!B60</f>
        <v>Produção avulsa Tipo VI - diligência 1 - técnica</v>
      </c>
      <c r="C69" s="681"/>
      <c r="D69" s="681"/>
      <c r="E69" s="681"/>
      <c r="F69" s="681"/>
      <c r="G69" s="681"/>
      <c r="H69" s="681"/>
      <c r="I69" s="338" t="str">
        <f>PRODUTOS!C60</f>
        <v>PROD-6</v>
      </c>
    </row>
    <row r="70" spans="1:9">
      <c r="A70" s="608" t="s">
        <v>10</v>
      </c>
      <c r="B70" s="608" t="s">
        <v>11</v>
      </c>
      <c r="C70" s="608" t="s">
        <v>12</v>
      </c>
      <c r="D70" s="608" t="s">
        <v>649</v>
      </c>
      <c r="E70" s="608"/>
      <c r="F70" s="607" t="s">
        <v>650</v>
      </c>
      <c r="G70" s="607"/>
      <c r="H70" s="607"/>
      <c r="I70" s="607"/>
    </row>
    <row r="71" spans="1:9">
      <c r="A71" s="609"/>
      <c r="B71" s="609"/>
      <c r="C71" s="609"/>
      <c r="D71" s="143" t="s">
        <v>651</v>
      </c>
      <c r="E71" s="143" t="s">
        <v>16</v>
      </c>
      <c r="F71" s="143" t="s">
        <v>652</v>
      </c>
      <c r="G71" s="143" t="s">
        <v>653</v>
      </c>
      <c r="H71" s="143" t="s">
        <v>649</v>
      </c>
      <c r="I71" s="143" t="s">
        <v>16</v>
      </c>
    </row>
    <row r="72" spans="1:9">
      <c r="A72" s="128" t="str">
        <f>'Preços de Referência'!A42</f>
        <v>P8065</v>
      </c>
      <c r="B72" s="140" t="str">
        <f>VLOOKUP(A72,'Preços de Referência'!$A$3:$C$100,2,FALSE)</f>
        <v>Engenheiro de projetos júnior</v>
      </c>
      <c r="C72" s="4" t="s">
        <v>654</v>
      </c>
      <c r="D72" s="277">
        <v>12</v>
      </c>
      <c r="E72" s="127">
        <v>1</v>
      </c>
      <c r="F72" s="126">
        <f>VLOOKUP(A72,'Preços de Referência'!$A$3:$C$100,3,FALSE)</f>
        <v>22594.78</v>
      </c>
      <c r="G72" s="140">
        <f>ROUND(F72/'Preços de Referência'!$G$83,2)</f>
        <v>123.82</v>
      </c>
      <c r="H72" s="141">
        <v>1</v>
      </c>
      <c r="I72" s="140">
        <f t="shared" ref="I72:I77" si="3">ROUND(D72*E72*G72,2)</f>
        <v>1485.84</v>
      </c>
    </row>
    <row r="73" spans="1:9">
      <c r="A73" s="348" t="str">
        <f>'Preços de Referência'!$E$5</f>
        <v>E8891</v>
      </c>
      <c r="B73" s="266" t="str">
        <f>'Preços de Referência'!$F$5</f>
        <v>Veículo leve - tipo pick up 4x4 (s/ motorista)</v>
      </c>
      <c r="C73" s="4" t="s">
        <v>654</v>
      </c>
      <c r="D73" s="277">
        <v>8</v>
      </c>
      <c r="E73" s="127">
        <v>1</v>
      </c>
      <c r="F73" s="126">
        <f>'Preços de Referência'!$N$5</f>
        <v>8274.9513000000006</v>
      </c>
      <c r="G73" s="140">
        <f>ROUND(F73/'Preços de Referência'!$G$83,2)</f>
        <v>45.35</v>
      </c>
      <c r="H73" s="127">
        <v>1</v>
      </c>
      <c r="I73" s="140">
        <f t="shared" si="3"/>
        <v>362.8</v>
      </c>
    </row>
    <row r="74" spans="1:9">
      <c r="A74" s="262" t="str">
        <f>'Preços de Referência'!$E$142</f>
        <v>B8952</v>
      </c>
      <c r="B74" s="263" t="str">
        <f>'Preços de Referência'!$F$141</f>
        <v>Imóvel Comercial (2,60% do CMCC - SINAPI)</v>
      </c>
      <c r="C74" s="3" t="s">
        <v>654</v>
      </c>
      <c r="D74" s="277">
        <v>4</v>
      </c>
      <c r="E74" s="127">
        <v>1</v>
      </c>
      <c r="F74" s="263">
        <f>'Preços de Referência'!$I$141*'Preços de Referência'!$J$141</f>
        <v>231.95594135802472</v>
      </c>
      <c r="G74" s="140">
        <f>ROUND(F74/'Preços de Referência'!$G$83,2)</f>
        <v>1.27</v>
      </c>
      <c r="H74" s="127">
        <v>1</v>
      </c>
      <c r="I74" s="140">
        <f t="shared" si="3"/>
        <v>5.08</v>
      </c>
    </row>
    <row r="75" spans="1:9">
      <c r="A75" s="262" t="str">
        <f>'Preços de Referência'!$E$144</f>
        <v>B8954</v>
      </c>
      <c r="B75" s="263" t="str">
        <f>'Preços de Referência'!$F$143</f>
        <v>Mobiliário Escritório</v>
      </c>
      <c r="C75" s="9" t="s">
        <v>654</v>
      </c>
      <c r="D75" s="277">
        <v>4</v>
      </c>
      <c r="E75" s="9">
        <v>1</v>
      </c>
      <c r="F75" s="263">
        <f>'Preços de Referência'!$I$143</f>
        <v>490.4</v>
      </c>
      <c r="G75" s="140">
        <f>ROUND(F75/'Preços de Referência'!$G$83,2)</f>
        <v>2.69</v>
      </c>
      <c r="H75" s="127">
        <v>1</v>
      </c>
      <c r="I75" s="140">
        <f t="shared" si="3"/>
        <v>10.76</v>
      </c>
    </row>
    <row r="76" spans="1:9">
      <c r="A76" s="262" t="str">
        <f>'Preços de Referência'!$E$150</f>
        <v>B8960</v>
      </c>
      <c r="B76" s="263" t="str">
        <f>'Preços de Referência'!$F$149</f>
        <v>Custos Diversos Escritório</v>
      </c>
      <c r="C76" s="9" t="s">
        <v>654</v>
      </c>
      <c r="D76" s="277">
        <v>4</v>
      </c>
      <c r="E76" s="9">
        <v>1</v>
      </c>
      <c r="F76" s="263">
        <f>'Preços de Referência'!$I$149</f>
        <v>135.22</v>
      </c>
      <c r="G76" s="140">
        <f>ROUND(F76/'Preços de Referência'!$G$83,2)</f>
        <v>0.74</v>
      </c>
      <c r="H76" s="127">
        <v>1</v>
      </c>
      <c r="I76" s="140">
        <f t="shared" si="3"/>
        <v>2.96</v>
      </c>
    </row>
    <row r="77" spans="1:9" ht="25.5">
      <c r="A77" s="264" t="str">
        <f>'Preços de Referência'!$E$43</f>
        <v>MA1058</v>
      </c>
      <c r="B77" s="504" t="str">
        <f>'Preços de Referência'!$F$43</f>
        <v>DIÁRIA (DECRETO 11.117 PR)_CUSTO MÉDIO CAT. D</v>
      </c>
      <c r="C77" s="4" t="s">
        <v>654</v>
      </c>
      <c r="D77" s="277">
        <v>24</v>
      </c>
      <c r="E77" s="127">
        <v>1</v>
      </c>
      <c r="F77" s="126">
        <f>'Preços de Referência'!$H$43</f>
        <v>341.02</v>
      </c>
      <c r="G77" s="469">
        <f>ROUND(F77/24,3)</f>
        <v>14.209</v>
      </c>
      <c r="H77" s="127">
        <v>1</v>
      </c>
      <c r="I77" s="140">
        <f t="shared" si="3"/>
        <v>341.02</v>
      </c>
    </row>
    <row r="78" spans="1:9">
      <c r="A78" s="606" t="s">
        <v>655</v>
      </c>
      <c r="B78" s="606"/>
      <c r="C78" s="606"/>
      <c r="D78" s="606"/>
      <c r="E78" s="606"/>
      <c r="F78" s="606"/>
      <c r="G78" s="606"/>
      <c r="H78" s="146"/>
      <c r="I78" s="147">
        <f>SUM(I72:I77)</f>
        <v>2208.46</v>
      </c>
    </row>
    <row r="79" spans="1:9">
      <c r="A79" s="606" t="s">
        <v>656</v>
      </c>
      <c r="B79" s="606"/>
      <c r="C79" s="611"/>
      <c r="D79" s="611"/>
      <c r="E79" s="611"/>
      <c r="F79" s="149">
        <f>BDI!$D$37</f>
        <v>0.44600000000000001</v>
      </c>
      <c r="G79" s="149"/>
      <c r="H79" s="149"/>
      <c r="I79" s="147">
        <f>ROUND((I78*F79),2)</f>
        <v>984.97</v>
      </c>
    </row>
    <row r="80" spans="1:9">
      <c r="A80" s="612" t="s">
        <v>657</v>
      </c>
      <c r="B80" s="612"/>
      <c r="C80" s="612"/>
      <c r="D80" s="612"/>
      <c r="E80" s="612"/>
      <c r="F80" s="612"/>
      <c r="G80" s="612"/>
      <c r="H80" s="146"/>
      <c r="I80" s="235">
        <f>ROUND((I78+I79),2)</f>
        <v>3193.43</v>
      </c>
    </row>
    <row r="81" spans="1:9">
      <c r="A81" s="204"/>
      <c r="B81" s="154" t="s">
        <v>658</v>
      </c>
      <c r="C81" s="490">
        <f>'[21]PRODUTOS E QUANTITATIVOS'!$C$70</f>
        <v>399.8</v>
      </c>
      <c r="D81" s="153"/>
      <c r="E81" s="155"/>
      <c r="F81" s="154" t="s">
        <v>659</v>
      </c>
      <c r="G81" s="154"/>
      <c r="H81" s="154"/>
      <c r="I81" s="236">
        <f>C81*$I$80</f>
        <v>1276733.314</v>
      </c>
    </row>
    <row r="83" spans="1:9" s="8" customFormat="1" ht="15.75">
      <c r="A83" s="223" t="str">
        <f>PRODUTOS!A61</f>
        <v>Produto 7.7</v>
      </c>
      <c r="B83" s="680" t="str">
        <f>PRODUTOS!B61</f>
        <v>Produção avulsa Tipo VII - diligência 2 - jurídica</v>
      </c>
      <c r="C83" s="681"/>
      <c r="D83" s="681"/>
      <c r="E83" s="681"/>
      <c r="F83" s="681"/>
      <c r="G83" s="681"/>
      <c r="H83" s="681"/>
      <c r="I83" s="338" t="str">
        <f>PRODUTOS!C61</f>
        <v>PROD-7</v>
      </c>
    </row>
    <row r="84" spans="1:9" ht="13.9" customHeight="1">
      <c r="A84" s="608" t="s">
        <v>10</v>
      </c>
      <c r="B84" s="608" t="s">
        <v>11</v>
      </c>
      <c r="C84" s="608" t="s">
        <v>12</v>
      </c>
      <c r="D84" s="608" t="s">
        <v>649</v>
      </c>
      <c r="E84" s="608"/>
      <c r="F84" s="607" t="s">
        <v>650</v>
      </c>
      <c r="G84" s="607"/>
      <c r="H84" s="607"/>
      <c r="I84" s="607"/>
    </row>
    <row r="85" spans="1:9">
      <c r="A85" s="609"/>
      <c r="B85" s="609"/>
      <c r="C85" s="609"/>
      <c r="D85" s="143" t="s">
        <v>651</v>
      </c>
      <c r="E85" s="143" t="s">
        <v>16</v>
      </c>
      <c r="F85" s="143" t="s">
        <v>652</v>
      </c>
      <c r="G85" s="143" t="s">
        <v>653</v>
      </c>
      <c r="H85" s="143" t="s">
        <v>649</v>
      </c>
      <c r="I85" s="143" t="s">
        <v>16</v>
      </c>
    </row>
    <row r="86" spans="1:9">
      <c r="A86" s="128" t="str">
        <f>'Preços de Referência'!$A$4</f>
        <v>P8001</v>
      </c>
      <c r="B86" s="140" t="str">
        <f>VLOOKUP(A86,'Preços de Referência'!$A$3:$C$100,2,FALSE)</f>
        <v>Advogado júnior</v>
      </c>
      <c r="C86" s="4" t="s">
        <v>654</v>
      </c>
      <c r="D86" s="275">
        <v>12</v>
      </c>
      <c r="E86" s="127">
        <v>1</v>
      </c>
      <c r="F86" s="126">
        <f>VLOOKUP(A86,'Preços de Referência'!$A$3:$C$100,3,FALSE)</f>
        <v>8817.85</v>
      </c>
      <c r="G86" s="140">
        <f>ROUND(F86/'Preços de Referência'!$G$83,2)</f>
        <v>48.32</v>
      </c>
      <c r="H86" s="141">
        <v>1</v>
      </c>
      <c r="I86" s="140">
        <f t="shared" ref="I86:I91" si="4">ROUND(D86*E86*G86,2)</f>
        <v>579.84</v>
      </c>
    </row>
    <row r="87" spans="1:9">
      <c r="A87" s="264" t="str">
        <f>'Preços de Referência'!$E$4</f>
        <v>E8889</v>
      </c>
      <c r="B87" s="263" t="str">
        <f>'Preços de Referência'!$F$4</f>
        <v>Veículo leve - 53 KW (s/ motorista)</v>
      </c>
      <c r="C87" s="4" t="s">
        <v>654</v>
      </c>
      <c r="D87" s="277">
        <v>8</v>
      </c>
      <c r="E87" s="127">
        <v>1</v>
      </c>
      <c r="F87" s="263">
        <f>'Preços de Referência'!$N$4</f>
        <v>2959.4861999999998</v>
      </c>
      <c r="G87" s="140">
        <f>ROUND(F87/'Preços de Referência'!$G$83,2)</f>
        <v>16.22</v>
      </c>
      <c r="H87" s="127">
        <v>1</v>
      </c>
      <c r="I87" s="140">
        <f t="shared" si="4"/>
        <v>129.76</v>
      </c>
    </row>
    <row r="88" spans="1:9">
      <c r="A88" s="262" t="str">
        <f>'Preços de Referência'!$E$142</f>
        <v>B8952</v>
      </c>
      <c r="B88" s="263" t="str">
        <f>'Preços de Referência'!$F$141</f>
        <v>Imóvel Comercial (2,60% do CMCC - SINAPI)</v>
      </c>
      <c r="C88" s="3" t="s">
        <v>654</v>
      </c>
      <c r="D88" s="275">
        <v>4</v>
      </c>
      <c r="E88" s="127">
        <v>1</v>
      </c>
      <c r="F88" s="263">
        <f>'Preços de Referência'!$I$141*'Preços de Referência'!$J$141</f>
        <v>231.95594135802472</v>
      </c>
      <c r="G88" s="140">
        <f>ROUND(F88/'Preços de Referência'!$G$83,2)</f>
        <v>1.27</v>
      </c>
      <c r="H88" s="127">
        <v>1</v>
      </c>
      <c r="I88" s="140">
        <f t="shared" si="4"/>
        <v>5.08</v>
      </c>
    </row>
    <row r="89" spans="1:9">
      <c r="A89" s="262" t="str">
        <f>'Preços de Referência'!$E$144</f>
        <v>B8954</v>
      </c>
      <c r="B89" s="263" t="str">
        <f>'Preços de Referência'!$F$143</f>
        <v>Mobiliário Escritório</v>
      </c>
      <c r="C89" s="9" t="s">
        <v>654</v>
      </c>
      <c r="D89" s="275">
        <v>4</v>
      </c>
      <c r="E89" s="9">
        <v>1</v>
      </c>
      <c r="F89" s="263">
        <f>'Preços de Referência'!$I$143</f>
        <v>490.4</v>
      </c>
      <c r="G89" s="140">
        <f>ROUND(F89/'Preços de Referência'!$G$83,2)</f>
        <v>2.69</v>
      </c>
      <c r="H89" s="127">
        <v>1</v>
      </c>
      <c r="I89" s="140">
        <f t="shared" si="4"/>
        <v>10.76</v>
      </c>
    </row>
    <row r="90" spans="1:9">
      <c r="A90" s="262" t="str">
        <f>'Preços de Referência'!$E$150</f>
        <v>B8960</v>
      </c>
      <c r="B90" s="263" t="str">
        <f>'Preços de Referência'!$F$149</f>
        <v>Custos Diversos Escritório</v>
      </c>
      <c r="C90" s="9" t="s">
        <v>654</v>
      </c>
      <c r="D90" s="275">
        <v>4</v>
      </c>
      <c r="E90" s="9">
        <v>1</v>
      </c>
      <c r="F90" s="263">
        <f>'Preços de Referência'!$I$149</f>
        <v>135.22</v>
      </c>
      <c r="G90" s="140">
        <f>ROUND(F90/'Preços de Referência'!$G$83,2)</f>
        <v>0.74</v>
      </c>
      <c r="H90" s="127">
        <v>1</v>
      </c>
      <c r="I90" s="140">
        <f t="shared" si="4"/>
        <v>2.96</v>
      </c>
    </row>
    <row r="91" spans="1:9" ht="25.5">
      <c r="A91" s="264" t="str">
        <f>'Preços de Referência'!$E$43</f>
        <v>MA1058</v>
      </c>
      <c r="B91" s="504" t="str">
        <f>'Preços de Referência'!$F$43</f>
        <v>DIÁRIA (DECRETO 11.117 PR)_CUSTO MÉDIO CAT. D</v>
      </c>
      <c r="C91" s="4" t="s">
        <v>654</v>
      </c>
      <c r="D91" s="277">
        <v>24</v>
      </c>
      <c r="E91" s="127">
        <v>1</v>
      </c>
      <c r="F91" s="126">
        <f>'Preços de Referência'!$H$43</f>
        <v>341.02</v>
      </c>
      <c r="G91" s="140">
        <f>ROUND(F91/24,3)</f>
        <v>14.209</v>
      </c>
      <c r="H91" s="127">
        <v>1</v>
      </c>
      <c r="I91" s="140">
        <f t="shared" si="4"/>
        <v>341.02</v>
      </c>
    </row>
    <row r="92" spans="1:9">
      <c r="A92" s="606" t="s">
        <v>655</v>
      </c>
      <c r="B92" s="606"/>
      <c r="C92" s="606"/>
      <c r="D92" s="606"/>
      <c r="E92" s="606"/>
      <c r="F92" s="606"/>
      <c r="G92" s="606"/>
      <c r="H92" s="146"/>
      <c r="I92" s="147">
        <f>SUM(I86:I91)</f>
        <v>1069.42</v>
      </c>
    </row>
    <row r="93" spans="1:9">
      <c r="A93" s="606" t="s">
        <v>656</v>
      </c>
      <c r="B93" s="606"/>
      <c r="C93" s="611"/>
      <c r="D93" s="611"/>
      <c r="E93" s="611"/>
      <c r="F93" s="149">
        <f>BDI!$D$37</f>
        <v>0.44600000000000001</v>
      </c>
      <c r="G93" s="149"/>
      <c r="H93" s="149"/>
      <c r="I93" s="147">
        <f>ROUND((I92*F93),2)</f>
        <v>476.96</v>
      </c>
    </row>
    <row r="94" spans="1:9" ht="13.5" thickBot="1">
      <c r="A94" s="612" t="s">
        <v>657</v>
      </c>
      <c r="B94" s="612"/>
      <c r="C94" s="612"/>
      <c r="D94" s="612"/>
      <c r="E94" s="612"/>
      <c r="F94" s="612"/>
      <c r="G94" s="612"/>
      <c r="H94" s="146"/>
      <c r="I94" s="235">
        <f>ROUND((I92+I93),2)</f>
        <v>1546.38</v>
      </c>
    </row>
    <row r="95" spans="1:9">
      <c r="A95" s="204"/>
      <c r="B95" s="154" t="s">
        <v>658</v>
      </c>
      <c r="C95" s="490">
        <f>'[21]PRODUTOS E QUANTITATIVOS'!$C$71</f>
        <v>47.904352359072043</v>
      </c>
      <c r="D95" s="153"/>
      <c r="E95" s="155"/>
      <c r="F95" s="154" t="s">
        <v>659</v>
      </c>
      <c r="G95" s="154"/>
      <c r="H95" s="154"/>
      <c r="I95" s="236">
        <f>C95*$I$94</f>
        <v>74078.332401021835</v>
      </c>
    </row>
    <row r="97" spans="1:15" ht="15.75">
      <c r="A97" s="223" t="str">
        <f>PRODUTOS!A62</f>
        <v>Produto 7.8</v>
      </c>
      <c r="B97" s="680" t="str">
        <f>PRODUTOS!B62</f>
        <v>Produção avulsa Tipo VIII - Diária de veículo tipo van furgão com capacidade de 1,38 t - 100 kW, com motorista</v>
      </c>
      <c r="C97" s="681"/>
      <c r="D97" s="681"/>
      <c r="E97" s="681"/>
      <c r="F97" s="681"/>
      <c r="G97" s="681"/>
      <c r="H97" s="681"/>
      <c r="I97" s="338" t="str">
        <f>PRODUTOS!C62</f>
        <v>PROD-8</v>
      </c>
    </row>
    <row r="98" spans="1:15" ht="13.9" customHeight="1">
      <c r="A98" s="608" t="s">
        <v>10</v>
      </c>
      <c r="B98" s="608" t="s">
        <v>11</v>
      </c>
      <c r="C98" s="608" t="s">
        <v>12</v>
      </c>
      <c r="D98" s="608" t="s">
        <v>649</v>
      </c>
      <c r="E98" s="608"/>
      <c r="F98" s="607" t="s">
        <v>650</v>
      </c>
      <c r="G98" s="607"/>
      <c r="H98" s="607"/>
      <c r="I98" s="607"/>
    </row>
    <row r="99" spans="1:15">
      <c r="A99" s="609"/>
      <c r="B99" s="609"/>
      <c r="C99" s="609"/>
      <c r="D99" s="143" t="s">
        <v>651</v>
      </c>
      <c r="E99" s="143" t="s">
        <v>16</v>
      </c>
      <c r="F99" s="143" t="s">
        <v>652</v>
      </c>
      <c r="G99" s="143" t="s">
        <v>653</v>
      </c>
      <c r="H99" s="143" t="s">
        <v>649</v>
      </c>
      <c r="I99" s="143" t="s">
        <v>16</v>
      </c>
    </row>
    <row r="100" spans="1:15" ht="25.5">
      <c r="A100" s="4" t="str">
        <f>'Preços de Referência'!$E$134</f>
        <v>E8887</v>
      </c>
      <c r="B100" s="505" t="str">
        <f>'Preços de Referência'!$F$134</f>
        <v>Veículo tipo van furgão com capacidade de 1,38 t - 100 kW (com motorista)</v>
      </c>
      <c r="C100" s="4" t="s">
        <v>654</v>
      </c>
      <c r="D100" s="275">
        <v>24</v>
      </c>
      <c r="E100" s="9">
        <v>1</v>
      </c>
      <c r="F100" s="126">
        <f>'Preços de Referência'!$L$134</f>
        <v>10447.483199999999</v>
      </c>
      <c r="G100" s="140">
        <f>ROUND($F$100/30,2)</f>
        <v>348.25</v>
      </c>
      <c r="H100" s="127">
        <v>1</v>
      </c>
      <c r="I100" s="140">
        <f>ROUND(E100*G100,2)</f>
        <v>348.25</v>
      </c>
    </row>
    <row r="101" spans="1:15">
      <c r="A101" s="606" t="s">
        <v>655</v>
      </c>
      <c r="B101" s="606"/>
      <c r="C101" s="606"/>
      <c r="D101" s="606"/>
      <c r="E101" s="606"/>
      <c r="F101" s="606"/>
      <c r="G101" s="606"/>
      <c r="H101" s="146"/>
      <c r="I101" s="147">
        <f>SUM(I100:I100)</f>
        <v>348.25</v>
      </c>
    </row>
    <row r="102" spans="1:15">
      <c r="A102" s="606" t="s">
        <v>656</v>
      </c>
      <c r="B102" s="606"/>
      <c r="C102" s="611"/>
      <c r="D102" s="611"/>
      <c r="E102" s="611"/>
      <c r="F102" s="149">
        <f>BDI!$D$37</f>
        <v>0.44600000000000001</v>
      </c>
      <c r="G102" s="149"/>
      <c r="H102" s="149"/>
      <c r="I102" s="147">
        <f>ROUND((I101*F102),2)</f>
        <v>155.32</v>
      </c>
    </row>
    <row r="103" spans="1:15">
      <c r="A103" s="612" t="s">
        <v>657</v>
      </c>
      <c r="B103" s="612"/>
      <c r="C103" s="612"/>
      <c r="D103" s="612"/>
      <c r="E103" s="612"/>
      <c r="F103" s="612"/>
      <c r="G103" s="612"/>
      <c r="H103" s="146"/>
      <c r="I103" s="235">
        <f>ROUND((I101+I102),2)</f>
        <v>503.57</v>
      </c>
    </row>
    <row r="104" spans="1:15">
      <c r="A104" s="204"/>
      <c r="B104" s="154" t="s">
        <v>658</v>
      </c>
      <c r="C104" s="355">
        <v>45</v>
      </c>
      <c r="D104" s="153"/>
      <c r="E104" s="155"/>
      <c r="F104" s="154" t="s">
        <v>659</v>
      </c>
      <c r="G104" s="154"/>
      <c r="H104" s="154"/>
      <c r="I104" s="236">
        <f>C104*$I$103</f>
        <v>22660.65</v>
      </c>
    </row>
    <row r="106" spans="1:15" ht="14.45" customHeight="1">
      <c r="K106" s="648" t="s">
        <v>683</v>
      </c>
      <c r="L106" s="648"/>
      <c r="M106" s="648"/>
      <c r="N106" s="648"/>
      <c r="O106" s="648"/>
    </row>
    <row r="107" spans="1:15">
      <c r="K107" s="143" t="s">
        <v>6</v>
      </c>
      <c r="L107" s="143" t="str">
        <f>A2</f>
        <v>Grupo 7</v>
      </c>
      <c r="M107" s="143" t="s">
        <v>662</v>
      </c>
      <c r="N107" s="143" t="s">
        <v>663</v>
      </c>
      <c r="O107" s="143" t="s">
        <v>664</v>
      </c>
    </row>
    <row r="108" spans="1:15">
      <c r="K108" s="3" t="str">
        <f>I4</f>
        <v>PROD-1</v>
      </c>
      <c r="L108" s="3" t="str">
        <f>A4</f>
        <v>Produto 7.1</v>
      </c>
      <c r="M108" s="126">
        <f>$I$13</f>
        <v>345.65</v>
      </c>
      <c r="N108" s="156">
        <f>C14</f>
        <v>378.506384036182</v>
      </c>
      <c r="O108" s="126">
        <f>N108*$M$108</f>
        <v>130830.7316421063</v>
      </c>
    </row>
    <row r="109" spans="1:15">
      <c r="K109" s="3" t="str">
        <f>I16</f>
        <v>PROD-2</v>
      </c>
      <c r="L109" s="3" t="str">
        <f>A16</f>
        <v>Produto 7.2</v>
      </c>
      <c r="M109" s="126">
        <f>$I$25</f>
        <v>1503.15</v>
      </c>
      <c r="N109" s="156">
        <f>C26</f>
        <v>113.55191521085459</v>
      </c>
      <c r="O109" s="126">
        <f>N109*$M$109</f>
        <v>170685.5613491961</v>
      </c>
    </row>
    <row r="110" spans="1:15">
      <c r="K110" s="3" t="str">
        <f>I28</f>
        <v>PROD-3</v>
      </c>
      <c r="L110" s="3" t="str">
        <f>A28</f>
        <v>Produto 7.3</v>
      </c>
      <c r="M110" s="126">
        <f>$I$37</f>
        <v>374.63</v>
      </c>
      <c r="N110" s="156">
        <f>C38</f>
        <v>108</v>
      </c>
      <c r="O110" s="126">
        <f>N110*$M$110</f>
        <v>40460.04</v>
      </c>
    </row>
    <row r="111" spans="1:15">
      <c r="K111" s="3" t="str">
        <f>I40</f>
        <v>PROD-4</v>
      </c>
      <c r="L111" s="3" t="str">
        <f>A40</f>
        <v>Produto 7.4</v>
      </c>
      <c r="M111" s="126">
        <f>$I$49</f>
        <v>388.92</v>
      </c>
      <c r="N111" s="156">
        <f>C50</f>
        <v>2118.6020402887575</v>
      </c>
      <c r="O111" s="126">
        <f>N111*$M$111</f>
        <v>823966.7055091036</v>
      </c>
    </row>
    <row r="112" spans="1:15">
      <c r="K112" s="3" t="str">
        <f>I52</f>
        <v>PROD-5</v>
      </c>
      <c r="L112" s="3" t="str">
        <f>A52</f>
        <v>Produto 7.5</v>
      </c>
      <c r="M112" s="126">
        <f>$I$66</f>
        <v>52704.66</v>
      </c>
      <c r="N112" s="156">
        <f>C67</f>
        <v>9</v>
      </c>
      <c r="O112" s="126">
        <f>N112*$M$112</f>
        <v>474341.94000000006</v>
      </c>
    </row>
    <row r="113" spans="11:15">
      <c r="K113" s="3" t="str">
        <f>I69</f>
        <v>PROD-6</v>
      </c>
      <c r="L113" s="3" t="str">
        <f>A69</f>
        <v>Produto 7.6</v>
      </c>
      <c r="M113" s="126">
        <f>$I$80</f>
        <v>3193.43</v>
      </c>
      <c r="N113" s="156">
        <f>C81</f>
        <v>399.8</v>
      </c>
      <c r="O113" s="126">
        <f>N113*$M$113</f>
        <v>1276733.314</v>
      </c>
    </row>
    <row r="114" spans="11:15">
      <c r="K114" s="3" t="str">
        <f>I83</f>
        <v>PROD-7</v>
      </c>
      <c r="L114" s="3" t="str">
        <f>A83</f>
        <v>Produto 7.7</v>
      </c>
      <c r="M114" s="126">
        <f>$I$94</f>
        <v>1546.38</v>
      </c>
      <c r="N114" s="156">
        <f>C95</f>
        <v>47.904352359072043</v>
      </c>
      <c r="O114" s="126">
        <f>N114*$M$114</f>
        <v>74078.332401021835</v>
      </c>
    </row>
    <row r="115" spans="11:15">
      <c r="K115" s="3" t="str">
        <f>I97</f>
        <v>PROD-8</v>
      </c>
      <c r="L115" s="3" t="str">
        <f>A97</f>
        <v>Produto 7.8</v>
      </c>
      <c r="M115" s="126">
        <f>$I$103</f>
        <v>503.57</v>
      </c>
      <c r="N115" s="156">
        <f>C104</f>
        <v>45</v>
      </c>
      <c r="O115" s="126">
        <f>N115*$M$115</f>
        <v>22660.65</v>
      </c>
    </row>
    <row r="116" spans="11:15" ht="15.75">
      <c r="K116" s="682" t="s">
        <v>665</v>
      </c>
      <c r="L116" s="682"/>
      <c r="M116" s="682"/>
      <c r="N116" s="346">
        <f>SUM(N108:$N$115)</f>
        <v>3220.3646918948666</v>
      </c>
      <c r="O116" s="224">
        <f>SUM(O108:$O$115)</f>
        <v>3013757.2749014273</v>
      </c>
    </row>
  </sheetData>
  <mergeCells count="76">
    <mergeCell ref="A48:E48"/>
    <mergeCell ref="A49:G49"/>
    <mergeCell ref="A103:G103"/>
    <mergeCell ref="A1:I1"/>
    <mergeCell ref="B2:H2"/>
    <mergeCell ref="B4:H4"/>
    <mergeCell ref="A5:A6"/>
    <mergeCell ref="B5:B6"/>
    <mergeCell ref="C5:C6"/>
    <mergeCell ref="D5:E5"/>
    <mergeCell ref="F5:I5"/>
    <mergeCell ref="A84:A85"/>
    <mergeCell ref="B84:B85"/>
    <mergeCell ref="C84:C85"/>
    <mergeCell ref="D84:E84"/>
    <mergeCell ref="F84:I84"/>
    <mergeCell ref="K106:O106"/>
    <mergeCell ref="A53:A54"/>
    <mergeCell ref="B53:B54"/>
    <mergeCell ref="C53:C54"/>
    <mergeCell ref="D53:E53"/>
    <mergeCell ref="F53:I53"/>
    <mergeCell ref="A70:A71"/>
    <mergeCell ref="B70:B71"/>
    <mergeCell ref="C70:C71"/>
    <mergeCell ref="D70:E70"/>
    <mergeCell ref="F70:I70"/>
    <mergeCell ref="A98:A99"/>
    <mergeCell ref="B98:B99"/>
    <mergeCell ref="C98:C99"/>
    <mergeCell ref="D98:E98"/>
    <mergeCell ref="F98:I98"/>
    <mergeCell ref="K116:M116"/>
    <mergeCell ref="B52:H52"/>
    <mergeCell ref="B69:H69"/>
    <mergeCell ref="B83:H83"/>
    <mergeCell ref="B97:H97"/>
    <mergeCell ref="A64:G64"/>
    <mergeCell ref="A65:E65"/>
    <mergeCell ref="A66:G66"/>
    <mergeCell ref="A78:G78"/>
    <mergeCell ref="A79:E79"/>
    <mergeCell ref="A80:G80"/>
    <mergeCell ref="A92:G92"/>
    <mergeCell ref="A93:E93"/>
    <mergeCell ref="A94:G94"/>
    <mergeCell ref="A101:G101"/>
    <mergeCell ref="A102:E102"/>
    <mergeCell ref="A11:G11"/>
    <mergeCell ref="A12:E12"/>
    <mergeCell ref="A13:G13"/>
    <mergeCell ref="A23:G23"/>
    <mergeCell ref="A24:E24"/>
    <mergeCell ref="B16:H16"/>
    <mergeCell ref="A17:A18"/>
    <mergeCell ref="B17:B18"/>
    <mergeCell ref="C17:C18"/>
    <mergeCell ref="D17:E17"/>
    <mergeCell ref="F17:I17"/>
    <mergeCell ref="A25:G25"/>
    <mergeCell ref="A35:G35"/>
    <mergeCell ref="A36:E36"/>
    <mergeCell ref="A37:G37"/>
    <mergeCell ref="B28:H28"/>
    <mergeCell ref="A29:A30"/>
    <mergeCell ref="B29:B30"/>
    <mergeCell ref="A47:G47"/>
    <mergeCell ref="D29:E29"/>
    <mergeCell ref="F29:I29"/>
    <mergeCell ref="D41:E41"/>
    <mergeCell ref="F41:I41"/>
    <mergeCell ref="B40:H40"/>
    <mergeCell ref="A41:A42"/>
    <mergeCell ref="B41:B42"/>
    <mergeCell ref="C41:C42"/>
    <mergeCell ref="C29:C30"/>
  </mergeCells>
  <printOptions horizontalCentered="1" verticalCentered="1"/>
  <pageMargins left="0.25" right="0.25" top="0.75" bottom="0.75" header="0.3" footer="0.3"/>
  <pageSetup paperSize="9" scale="3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9c348d-46c5-4307-bc57-9cb6d1feaf8b">
      <Terms xmlns="http://schemas.microsoft.com/office/infopath/2007/PartnerControls"/>
    </lcf76f155ced4ddcb4097134ff3c332f>
    <TaxCatchAll xmlns="3ac8c7ee-357f-48fb-95ab-9d407bc8a8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9094657C06374FB60C37BD3041965B" ma:contentTypeVersion="12" ma:contentTypeDescription="Crie um novo documento." ma:contentTypeScope="" ma:versionID="b72758ecedf8c51097c70ad5d8688584">
  <xsd:schema xmlns:xsd="http://www.w3.org/2001/XMLSchema" xmlns:xs="http://www.w3.org/2001/XMLSchema" xmlns:p="http://schemas.microsoft.com/office/2006/metadata/properties" xmlns:ns2="709c348d-46c5-4307-bc57-9cb6d1feaf8b" xmlns:ns3="3ac8c7ee-357f-48fb-95ab-9d407bc8a880" targetNamespace="http://schemas.microsoft.com/office/2006/metadata/properties" ma:root="true" ma:fieldsID="6d487b31f91c31583245cbd7c472fb3f" ns2:_="" ns3:_="">
    <xsd:import namespace="709c348d-46c5-4307-bc57-9cb6d1feaf8b"/>
    <xsd:import namespace="3ac8c7ee-357f-48fb-95ab-9d407bc8a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c348d-46c5-4307-bc57-9cb6d1feaf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9010e475-73dd-4522-86ef-3e42b1872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8c7ee-357f-48fb-95ab-9d407bc8a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2abd0-13ef-44b3-94f2-6acb0546cf87}" ma:internalName="TaxCatchAll" ma:showField="CatchAllData" ma:web="3ac8c7ee-357f-48fb-95ab-9d407bc8a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BA4B83-6634-47FD-8447-73B7E2EB34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EBDAAB-51B9-4A39-830D-EDD1AA6B8D26}">
  <ds:schemaRefs>
    <ds:schemaRef ds:uri="http://schemas.microsoft.com/office/2006/metadata/properties"/>
    <ds:schemaRef ds:uri="http://schemas.microsoft.com/office/infopath/2007/PartnerControls"/>
    <ds:schemaRef ds:uri="709c348d-46c5-4307-bc57-9cb6d1feaf8b"/>
    <ds:schemaRef ds:uri="3ac8c7ee-357f-48fb-95ab-9d407bc8a880"/>
  </ds:schemaRefs>
</ds:datastoreItem>
</file>

<file path=customXml/itemProps3.xml><?xml version="1.0" encoding="utf-8"?>
<ds:datastoreItem xmlns:ds="http://schemas.openxmlformats.org/officeDocument/2006/customXml" ds:itemID="{647C0F76-93AC-4555-A19F-F6E061454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c348d-46c5-4307-bc57-9cb6d1feaf8b"/>
    <ds:schemaRef ds:uri="3ac8c7ee-357f-48fb-95ab-9d407bc8a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CAPA</vt:lpstr>
      <vt:lpstr>BDI</vt:lpstr>
      <vt:lpstr>Preços de Referência</vt:lpstr>
      <vt:lpstr>Despacho nº 67_2024_GCUST</vt:lpstr>
      <vt:lpstr>PRODUTOS</vt:lpstr>
      <vt:lpstr>Grupo1_DESP</vt:lpstr>
      <vt:lpstr>Grupo2_GERC</vt:lpstr>
      <vt:lpstr>Grupo3_DIAG</vt:lpstr>
      <vt:lpstr>Grupo4_GETE</vt:lpstr>
      <vt:lpstr>Grupo5_PERI</vt:lpstr>
      <vt:lpstr>Grupo6_FUND</vt:lpstr>
      <vt:lpstr>Grupo7_PROD</vt:lpstr>
      <vt:lpstr>'Preços de Referência'!Area_de_impressao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Carlos Costa de Oliveira</dc:creator>
  <cp:keywords/>
  <dc:description/>
  <cp:lastModifiedBy>Luiz Ferreira da Silva</cp:lastModifiedBy>
  <cp:revision/>
  <dcterms:created xsi:type="dcterms:W3CDTF">2021-01-12T18:36:45Z</dcterms:created>
  <dcterms:modified xsi:type="dcterms:W3CDTF">2024-06-28T19:15:06Z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0x010100C39094657C06374FB60C37BD3041965B</vt:lpwstr>
  </property>
  <property fmtid="{D5CDD505-2E9C-101B-9397-08002B2CF9AE}" pid="3" name="MediaServiceImageTags">
    <vt:lpwstr/>
  </property>
</Properties>
</file>