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valeccontrucoes-my.sharepoint.com/personal/nathalia_almeida_infrasa_gov_br/Documents/Documentos/LICITAÇÕES/VIA 040/"/>
    </mc:Choice>
  </mc:AlternateContent>
  <xr:revisionPtr revIDLastSave="68" documentId="8_{FF432D68-70A2-4D74-9B52-5E31E06A38D6}" xr6:coauthVersionLast="47" xr6:coauthVersionMax="47" xr10:uidLastSave="{9ABBF957-56E2-4E2C-8EC6-B6575CF3EDE0}"/>
  <bookViews>
    <workbookView xWindow="28680" yWindow="-120" windowWidth="29040" windowHeight="15840" tabRatio="669" xr2:uid="{7D30EDFA-6C1D-4465-B93E-A3A3EB19E738}"/>
  </bookViews>
  <sheets>
    <sheet name="Mapa de Preços" sheetId="9" r:id="rId1"/>
    <sheet name="Identificação das propostas" sheetId="10" r:id="rId2"/>
  </sheets>
  <definedNames>
    <definedName name="_xlnm._FilterDatabase" localSheetId="0" hidden="1">'Mapa de Preços'!$A$2:$G$2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9" l="1"/>
  <c r="F5" i="9"/>
  <c r="E5" i="9"/>
  <c r="G16" i="10"/>
  <c r="G15" i="10"/>
  <c r="G14" i="10"/>
  <c r="G13" i="10"/>
  <c r="G12" i="10"/>
  <c r="G7" i="10"/>
  <c r="G6" i="10"/>
  <c r="G5" i="10"/>
  <c r="G4" i="10"/>
  <c r="G3" i="10"/>
  <c r="AQ4" i="9" l="1"/>
  <c r="AP4" i="9"/>
  <c r="AT4" i="9" s="1"/>
  <c r="AO4" i="9"/>
  <c r="AQ3" i="9"/>
  <c r="AP3" i="9"/>
  <c r="AT3" i="9" s="1"/>
  <c r="AO3" i="9"/>
  <c r="AD3" i="9"/>
  <c r="AC3" i="9"/>
  <c r="AS4" i="9" l="1"/>
  <c r="AU4" i="9"/>
  <c r="AS3" i="9"/>
  <c r="AU3" i="9"/>
  <c r="AR4" i="9"/>
  <c r="AR3" i="9"/>
  <c r="AE3" i="9"/>
  <c r="AF3" i="9"/>
  <c r="AG3" i="9"/>
  <c r="Q4" i="9"/>
  <c r="Q3" i="9"/>
  <c r="AV3" i="9" s="1"/>
  <c r="R3" i="9"/>
  <c r="P3" i="9"/>
  <c r="T3" i="9" s="1"/>
  <c r="R4" i="9"/>
  <c r="P4" i="9"/>
  <c r="T4" i="9" s="1"/>
  <c r="I4" i="9"/>
  <c r="I3" i="9"/>
  <c r="J3" i="9" s="1"/>
  <c r="H4" i="9"/>
  <c r="H3" i="9"/>
  <c r="AW3" i="9" l="1"/>
  <c r="AW4" i="9"/>
  <c r="U4" i="9"/>
  <c r="AX4" i="9" s="1"/>
  <c r="AV4" i="9"/>
  <c r="U3" i="9"/>
  <c r="AX3" i="9" s="1"/>
  <c r="AD4" i="9"/>
  <c r="AC4" i="9"/>
  <c r="S3" i="9"/>
  <c r="S4" i="9"/>
  <c r="K4" i="9"/>
  <c r="L3" i="9"/>
  <c r="K3" i="9"/>
  <c r="J4" i="9"/>
  <c r="L4" i="9"/>
  <c r="U5" i="9" l="1"/>
  <c r="AW5" i="9"/>
  <c r="AX5" i="9"/>
  <c r="AT5" i="9"/>
  <c r="AS5" i="9"/>
  <c r="AE4" i="9"/>
  <c r="AF4" i="9"/>
  <c r="AG4" i="9"/>
  <c r="T5" i="9"/>
</calcChain>
</file>

<file path=xl/sharedStrings.xml><?xml version="1.0" encoding="utf-8"?>
<sst xmlns="http://schemas.openxmlformats.org/spreadsheetml/2006/main" count="101" uniqueCount="64">
  <si>
    <t>PESQUISA COM FORNECEDORES
(TODOS OS PREÇOS COLETADOS)</t>
  </si>
  <si>
    <t>ANÁLISE DE PREÇOS DA PESQUISA COM FORNECEDORES</t>
  </si>
  <si>
    <t>PESQUISA COM FORNECEDORES
(PREÇOS TRATADOS PELA METODOLOGIA DA CGU)</t>
  </si>
  <si>
    <t>VERIFICAÇÃO DA CONFORMIDADE DOS PREÇOS</t>
  </si>
  <si>
    <t>PREÇO FINAL
 DE FORNECEDORES</t>
  </si>
  <si>
    <t>VALORES PRATICADOS NO MERCADO PÚBLICO
(TODOS OS PREÇOS COLETADOS)</t>
  </si>
  <si>
    <t>ANÁLISE DE PREÇOS PÚBLICOS</t>
  </si>
  <si>
    <t>PREÇOS PRATICADOS NO MERCADO PÚBLICO
(PREÇOS TRATADOS PELA METODOLOGIA DA CGU)</t>
  </si>
  <si>
    <t>VERIFICAÇÃO DA CONFORMIDADE DE PREÇOS PÚBLICOS</t>
  </si>
  <si>
    <t>PREÇO FINAL
 DE MERCADO PÚBLICO</t>
  </si>
  <si>
    <t xml:space="preserve">MÉDIA APURADA FINAL
</t>
  </si>
  <si>
    <t>PRODUTO/SERVIÇO</t>
  </si>
  <si>
    <t>DESCRIÇÃO</t>
  </si>
  <si>
    <t>QTDE</t>
  </si>
  <si>
    <t>PRODUTO</t>
  </si>
  <si>
    <t>MÉDIA DOS PREÇOS
(MP)</t>
  </si>
  <si>
    <t>DESVIO PADRÃO
(DV)</t>
  </si>
  <si>
    <r>
      <t xml:space="preserve">COEFICIENTE DE VARIAÇÃO
(CV = DV/MP </t>
    </r>
    <r>
      <rPr>
        <b/>
        <sz val="11"/>
        <color theme="0"/>
        <rFont val="Aptos Narrow"/>
        <family val="2"/>
      </rPr>
      <t>≤ 25%)</t>
    </r>
  </si>
  <si>
    <t>LIMITE SUPERIOR
(MP + DV)</t>
  </si>
  <si>
    <t>LIMITE INFERIOR
(MP - DV)</t>
  </si>
  <si>
    <t>MEDIANA DOS PREÇOS</t>
  </si>
  <si>
    <t>VALOR TOTAL PELA MÉDIA</t>
  </si>
  <si>
    <t>VALOR TOTAL PELA MEDIANA</t>
  </si>
  <si>
    <t xml:space="preserve">CT Nº 
Edital </t>
  </si>
  <si>
    <t>VALOR UNITÁRIO
MÉDIA</t>
  </si>
  <si>
    <t>VALOR UNITÁRIO
MEDIANA</t>
  </si>
  <si>
    <t>1. Serviço 1</t>
  </si>
  <si>
    <t>2. Serviço 2</t>
  </si>
  <si>
    <t>§ 5º Serão utilizados, como métodos para obtenção do preço estimado, a média, a mediana ou o menor dos valores obtidos na pesquisa de preços, desde que o cálculo incida sobre um conjunto de três ou mais preços, oriundos de um ou mais dos parâmetros de que trata o § 2º, desconsiderados os valores inexequíveis, inconsistentes e os excessivamente elevados.</t>
  </si>
  <si>
    <t>DECLARAÇÕES:</t>
  </si>
  <si>
    <t>Declaro que nos preços apurados não incidem sobrepreço, nos termos do art. 31, § 1º, inciso I da Lei nº 13.303/16.</t>
  </si>
  <si>
    <t>JUSTIFICATIVAS:</t>
  </si>
  <si>
    <t>NILCD: Art. 9º § 4º Excepcionalmente, será admitido o preço estimado com base em orçamento fora do prazo de 1 (um) ano anterior à data da pesquisa, desde que devidamente justificado nos autos pelo agente responsável e observado o índice de atualização de preços correspondente.</t>
  </si>
  <si>
    <t>NILCD: Art. 9º § 10 Excepcionalmente, será admitida a determinação de preço estimado com base em menos de três preços, desde que devidamente justificada nos autos pelo gestor responsável e aprovada pela autoridade competente.</t>
  </si>
  <si>
    <t>IDENTIFICAÇÃO DE EDITAIS E CONTRATOS</t>
  </si>
  <si>
    <t>Entidade contratante.</t>
  </si>
  <si>
    <t>Edital</t>
  </si>
  <si>
    <t>Data da homologação</t>
  </si>
  <si>
    <t>Fornecedor</t>
  </si>
  <si>
    <t>CNPJ</t>
  </si>
  <si>
    <t>Validade</t>
  </si>
  <si>
    <t>MÍDIAS ESPECIALIZADAS</t>
  </si>
  <si>
    <t>Indicar a mídia especializada</t>
  </si>
  <si>
    <t>indicar o link de acesso</t>
  </si>
  <si>
    <t>Data do acesso</t>
  </si>
  <si>
    <t>§ 11. Quando o preço estimado for obtido com base única no inciso I do § 2º, o valor não poderá ser superior à mediana do item nos sistemas consultados.</t>
  </si>
  <si>
    <t>IDENTIFICAÇÃO DAS PROPOSTAS</t>
  </si>
  <si>
    <t>Data da Proposta</t>
  </si>
  <si>
    <t>Prazo de Validade</t>
  </si>
  <si>
    <t>Plano de trabalho e metodologia de execução dos
produtos e serviços e plano de comunicação entre os
principais atores</t>
  </si>
  <si>
    <t>Relatório/documento técnico contendo a verificação
independente do cálculo da indenização por
investimentos não depreciados em bens reversíveis
devidos à Concessionária</t>
  </si>
  <si>
    <t>PwC</t>
  </si>
  <si>
    <t>Ernst Young</t>
  </si>
  <si>
    <t>Grant Thornton</t>
  </si>
  <si>
    <r>
      <rPr>
        <b/>
        <sz val="11"/>
        <color theme="1"/>
        <rFont val="Aptos Narrow"/>
        <family val="2"/>
        <scheme val="minor"/>
      </rPr>
      <t>RESPONSÁVEL PELA APROVAÇÃO:</t>
    </r>
    <r>
      <rPr>
        <sz val="11"/>
        <color theme="1"/>
        <rFont val="Aptos Narrow"/>
        <family val="2"/>
        <scheme val="minor"/>
      </rPr>
      <t xml:space="preserve">
LILIAN DE ALENCAR PINTO CAMPOS
Matrícula SIAPE n.º 1149436</t>
    </r>
  </si>
  <si>
    <r>
      <rPr>
        <b/>
        <sz val="11"/>
        <color theme="1"/>
        <rFont val="Aptos Narrow"/>
        <family val="2"/>
        <scheme val="minor"/>
      </rPr>
      <t>RESPONSÁVEL PELA ELABORAÇÃO:</t>
    </r>
    <r>
      <rPr>
        <sz val="11"/>
        <color theme="1"/>
        <rFont val="Aptos Narrow"/>
        <family val="2"/>
        <scheme val="minor"/>
      </rPr>
      <t xml:space="preserve">
Nathália Castelo Branco Almeida
Matrícula SIAPE n.º  1042764</t>
    </r>
  </si>
  <si>
    <t>DATA: 29/08/2024</t>
  </si>
  <si>
    <t>61.562.112/0015-26</t>
  </si>
  <si>
    <t>61.366.936.0001-25</t>
  </si>
  <si>
    <t>Contratação de empresa para executar a asseguração razoável dos procedimentos de apuração e
cálculo da indenização devida pelo poder concedente ao atual concessionário, a título de
indenização pelos bens reversíveis não amortizados ou depreciados vinculados ao contrato de
parceria, de que trata o inciso VII do § 1º do art. 17 da Lei n.º 13.448, de 2017.</t>
  </si>
  <si>
    <t>10.830.108/0001-65</t>
  </si>
  <si>
    <t>FORNECEDOR 1</t>
  </si>
  <si>
    <t>FORNECEDOR 2</t>
  </si>
  <si>
    <t>FORNECEDOR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</si>
</sst>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dd/mm/yy;@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0"/>
      <name val="Aptos Narrow"/>
      <family val="2"/>
    </font>
    <font>
      <b/>
      <sz val="11"/>
      <color theme="9" tint="-0.499984740745262"/>
      <name val="Aptos Narrow"/>
      <family val="2"/>
      <scheme val="minor"/>
    </font>
    <font>
      <sz val="11"/>
      <color theme="9" tint="-0.499984740745262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4" fontId="0" fillId="0" borderId="7" xfId="0" applyNumberFormat="1" applyBorder="1"/>
    <xf numFmtId="4" fontId="0" fillId="0" borderId="8" xfId="0" applyNumberFormat="1" applyBorder="1"/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2" fillId="5" borderId="0" xfId="0" applyFont="1" applyFill="1" applyAlignment="1">
      <alignment horizontal="center" vertical="center" wrapText="1"/>
    </xf>
    <xf numFmtId="4" fontId="0" fillId="2" borderId="26" xfId="0" applyNumberFormat="1" applyFill="1" applyBorder="1"/>
    <xf numFmtId="4" fontId="0" fillId="2" borderId="8" xfId="0" applyNumberFormat="1" applyFill="1" applyBorder="1"/>
    <xf numFmtId="10" fontId="0" fillId="0" borderId="29" xfId="1" applyNumberFormat="1" applyFont="1" applyBorder="1" applyAlignment="1">
      <alignment horizontal="center"/>
    </xf>
    <xf numFmtId="4" fontId="0" fillId="0" borderId="20" xfId="0" applyNumberFormat="1" applyBorder="1"/>
    <xf numFmtId="0" fontId="4" fillId="4" borderId="2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4" fontId="5" fillId="4" borderId="31" xfId="0" applyNumberFormat="1" applyFont="1" applyFill="1" applyBorder="1"/>
    <xf numFmtId="4" fontId="0" fillId="2" borderId="20" xfId="0" applyNumberFormat="1" applyFill="1" applyBorder="1"/>
    <xf numFmtId="4" fontId="0" fillId="2" borderId="14" xfId="0" applyNumberFormat="1" applyFill="1" applyBorder="1"/>
    <xf numFmtId="4" fontId="5" fillId="4" borderId="34" xfId="0" applyNumberFormat="1" applyFont="1" applyFill="1" applyBorder="1"/>
    <xf numFmtId="4" fontId="5" fillId="4" borderId="8" xfId="0" applyNumberFormat="1" applyFont="1" applyFill="1" applyBorder="1"/>
    <xf numFmtId="4" fontId="4" fillId="4" borderId="25" xfId="0" applyNumberFormat="1" applyFont="1" applyFill="1" applyBorder="1"/>
    <xf numFmtId="4" fontId="4" fillId="4" borderId="28" xfId="0" applyNumberFormat="1" applyFont="1" applyFill="1" applyBorder="1"/>
    <xf numFmtId="4" fontId="5" fillId="4" borderId="20" xfId="0" applyNumberFormat="1" applyFont="1" applyFill="1" applyBorder="1"/>
    <xf numFmtId="0" fontId="0" fillId="6" borderId="7" xfId="0" applyFill="1" applyBorder="1" applyAlignment="1">
      <alignment horizontal="center"/>
    </xf>
    <xf numFmtId="0" fontId="0" fillId="6" borderId="7" xfId="0" applyFill="1" applyBorder="1"/>
    <xf numFmtId="4" fontId="0" fillId="6" borderId="7" xfId="0" applyNumberFormat="1" applyFill="1" applyBorder="1"/>
    <xf numFmtId="4" fontId="0" fillId="2" borderId="12" xfId="0" applyNumberFormat="1" applyFill="1" applyBorder="1"/>
    <xf numFmtId="10" fontId="0" fillId="6" borderId="42" xfId="1" applyNumberFormat="1" applyFont="1" applyFill="1" applyBorder="1" applyAlignment="1">
      <alignment horizontal="center"/>
    </xf>
    <xf numFmtId="10" fontId="0" fillId="6" borderId="7" xfId="1" applyNumberFormat="1" applyFont="1" applyFill="1" applyBorder="1" applyAlignment="1">
      <alignment horizontal="center"/>
    </xf>
    <xf numFmtId="4" fontId="0" fillId="2" borderId="7" xfId="0" applyNumberFormat="1" applyFill="1" applyBorder="1"/>
    <xf numFmtId="10" fontId="0" fillId="6" borderId="8" xfId="1" applyNumberFormat="1" applyFont="1" applyFill="1" applyBorder="1" applyAlignment="1">
      <alignment horizontal="center"/>
    </xf>
    <xf numFmtId="4" fontId="5" fillId="4" borderId="14" xfId="0" applyNumberFormat="1" applyFont="1" applyFill="1" applyBorder="1"/>
    <xf numFmtId="0" fontId="0" fillId="0" borderId="0" xfId="0" applyAlignment="1">
      <alignment horizontal="right"/>
    </xf>
    <xf numFmtId="4" fontId="0" fillId="0" borderId="20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10" fontId="0" fillId="0" borderId="7" xfId="1" applyNumberFormat="1" applyFont="1" applyFill="1" applyBorder="1" applyAlignment="1">
      <alignment horizontal="center"/>
    </xf>
    <xf numFmtId="9" fontId="0" fillId="0" borderId="0" xfId="1" applyFont="1"/>
    <xf numFmtId="4" fontId="7" fillId="4" borderId="32" xfId="0" applyNumberFormat="1" applyFont="1" applyFill="1" applyBorder="1"/>
    <xf numFmtId="0" fontId="10" fillId="0" borderId="21" xfId="0" applyFont="1" applyBorder="1" applyAlignment="1">
      <alignment horizontal="center"/>
    </xf>
    <xf numFmtId="0" fontId="11" fillId="0" borderId="4" xfId="0" applyFont="1" applyBorder="1"/>
    <xf numFmtId="0" fontId="12" fillId="0" borderId="4" xfId="0" applyFont="1" applyBorder="1"/>
    <xf numFmtId="14" fontId="12" fillId="0" borderId="4" xfId="0" applyNumberFormat="1" applyFont="1" applyBorder="1"/>
    <xf numFmtId="164" fontId="11" fillId="0" borderId="9" xfId="0" applyNumberFormat="1" applyFont="1" applyBorder="1"/>
    <xf numFmtId="0" fontId="10" fillId="0" borderId="22" xfId="0" applyFont="1" applyBorder="1" applyAlignment="1">
      <alignment horizontal="center"/>
    </xf>
    <xf numFmtId="0" fontId="11" fillId="0" borderId="10" xfId="0" applyFont="1" applyBorder="1"/>
    <xf numFmtId="0" fontId="12" fillId="0" borderId="10" xfId="0" applyFont="1" applyBorder="1"/>
    <xf numFmtId="164" fontId="11" fillId="0" borderId="11" xfId="0" applyNumberFormat="1" applyFont="1" applyBorder="1"/>
    <xf numFmtId="0" fontId="13" fillId="0" borderId="0" xfId="0" applyFont="1"/>
    <xf numFmtId="0" fontId="13" fillId="0" borderId="4" xfId="0" applyFont="1" applyBorder="1"/>
    <xf numFmtId="0" fontId="13" fillId="0" borderId="10" xfId="0" applyFont="1" applyBorder="1"/>
    <xf numFmtId="0" fontId="9" fillId="0" borderId="0" xfId="0" applyFont="1" applyAlignment="1">
      <alignment vertical="center"/>
    </xf>
    <xf numFmtId="0" fontId="9" fillId="5" borderId="21" xfId="0" applyFont="1" applyFill="1" applyBorder="1"/>
    <xf numFmtId="0" fontId="9" fillId="5" borderId="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4" fontId="6" fillId="0" borderId="0" xfId="0" applyNumberFormat="1" applyFont="1"/>
    <xf numFmtId="4" fontId="8" fillId="0" borderId="0" xfId="0" applyNumberFormat="1" applyFont="1"/>
    <xf numFmtId="0" fontId="8" fillId="7" borderId="45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4" fontId="7" fillId="7" borderId="22" xfId="0" applyNumberFormat="1" applyFont="1" applyFill="1" applyBorder="1"/>
    <xf numFmtId="4" fontId="7" fillId="7" borderId="11" xfId="0" applyNumberFormat="1" applyFont="1" applyFill="1" applyBorder="1"/>
    <xf numFmtId="0" fontId="8" fillId="7" borderId="18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/>
    <xf numFmtId="4" fontId="6" fillId="7" borderId="12" xfId="0" applyNumberFormat="1" applyFont="1" applyFill="1" applyBorder="1"/>
    <xf numFmtId="4" fontId="6" fillId="7" borderId="8" xfId="0" applyNumberFormat="1" applyFont="1" applyFill="1" applyBorder="1"/>
    <xf numFmtId="4" fontId="8" fillId="7" borderId="21" xfId="0" applyNumberFormat="1" applyFont="1" applyFill="1" applyBorder="1"/>
    <xf numFmtId="4" fontId="8" fillId="7" borderId="9" xfId="0" applyNumberFormat="1" applyFont="1" applyFill="1" applyBorder="1"/>
    <xf numFmtId="4" fontId="6" fillId="7" borderId="13" xfId="0" applyNumberFormat="1" applyFont="1" applyFill="1" applyBorder="1"/>
    <xf numFmtId="4" fontId="6" fillId="7" borderId="9" xfId="0" applyNumberFormat="1" applyFont="1" applyFill="1" applyBorder="1"/>
    <xf numFmtId="0" fontId="0" fillId="0" borderId="0" xfId="0" applyAlignment="1">
      <alignment horizontal="center" wrapText="1"/>
    </xf>
    <xf numFmtId="0" fontId="7" fillId="0" borderId="47" xfId="0" applyFont="1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6" xfId="0" applyBorder="1"/>
    <xf numFmtId="14" fontId="0" fillId="0" borderId="43" xfId="0" applyNumberFormat="1" applyBorder="1"/>
    <xf numFmtId="0" fontId="0" fillId="0" borderId="49" xfId="0" applyBorder="1"/>
    <xf numFmtId="0" fontId="0" fillId="0" borderId="44" xfId="0" applyBorder="1" applyAlignment="1">
      <alignment horizontal="center"/>
    </xf>
    <xf numFmtId="0" fontId="0" fillId="0" borderId="50" xfId="0" applyBorder="1"/>
    <xf numFmtId="0" fontId="2" fillId="3" borderId="20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8" fontId="0" fillId="0" borderId="4" xfId="0" applyNumberFormat="1" applyBorder="1"/>
    <xf numFmtId="0" fontId="9" fillId="5" borderId="19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14" fontId="7" fillId="6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164" fontId="14" fillId="0" borderId="9" xfId="0" applyNumberFormat="1" applyFont="1" applyBorder="1"/>
    <xf numFmtId="0" fontId="7" fillId="0" borderId="4" xfId="0" applyFont="1" applyBorder="1"/>
    <xf numFmtId="14" fontId="7" fillId="6" borderId="4" xfId="0" applyNumberFormat="1" applyFont="1" applyFill="1" applyBorder="1" applyAlignment="1">
      <alignment horizontal="center" vertical="center"/>
    </xf>
    <xf numFmtId="0" fontId="0" fillId="0" borderId="4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40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8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4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8" fillId="7" borderId="29" xfId="0" applyFont="1" applyFill="1" applyBorder="1" applyAlignment="1">
      <alignment horizontal="center" wrapText="1"/>
    </xf>
    <xf numFmtId="0" fontId="8" fillId="7" borderId="43" xfId="0" applyFont="1" applyFill="1" applyBorder="1" applyAlignment="1">
      <alignment horizontal="center" wrapText="1"/>
    </xf>
    <xf numFmtId="0" fontId="8" fillId="7" borderId="46" xfId="0" applyFont="1" applyFill="1" applyBorder="1" applyAlignment="1">
      <alignment horizontal="center" wrapText="1"/>
    </xf>
    <xf numFmtId="0" fontId="2" fillId="3" borderId="37" xfId="0" applyFont="1" applyFill="1" applyBorder="1" applyAlignment="1">
      <alignment horizontal="center" wrapText="1"/>
    </xf>
    <xf numFmtId="0" fontId="2" fillId="3" borderId="38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wrapText="1"/>
    </xf>
    <xf numFmtId="0" fontId="2" fillId="3" borderId="33" xfId="0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1" xfId="0" applyBorder="1" applyAlignment="1">
      <alignment horizontal="center"/>
    </xf>
    <xf numFmtId="0" fontId="9" fillId="5" borderId="26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8" fontId="0" fillId="0" borderId="0" xfId="0" applyNumberFormat="1"/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650FA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41C32-1F96-4131-B438-88ED902DF4F0}">
  <dimension ref="A1:AX24"/>
  <sheetViews>
    <sheetView tabSelected="1" zoomScale="90" zoomScaleNormal="90"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O4" sqref="O4"/>
    </sheetView>
  </sheetViews>
  <sheetFormatPr defaultRowHeight="15" x14ac:dyDescent="0.25"/>
  <cols>
    <col min="1" max="1" width="19" customWidth="1"/>
    <col min="2" max="2" width="47" customWidth="1"/>
    <col min="3" max="3" width="8" style="1" bestFit="1" customWidth="1"/>
    <col min="4" max="4" width="12" customWidth="1"/>
    <col min="5" max="5" width="18.7109375" customWidth="1"/>
    <col min="6" max="6" width="18.42578125" customWidth="1"/>
    <col min="7" max="7" width="18" customWidth="1"/>
    <col min="8" max="8" width="11.28515625" customWidth="1"/>
    <col min="9" max="9" width="11.7109375" customWidth="1"/>
    <col min="10" max="10" width="20.7109375" customWidth="1"/>
    <col min="11" max="11" width="15.5703125" customWidth="1"/>
    <col min="12" max="12" width="13.5703125" customWidth="1"/>
    <col min="13" max="15" width="18.140625" customWidth="1"/>
    <col min="16" max="16" width="14" customWidth="1"/>
    <col min="17" max="17" width="12.5703125" customWidth="1"/>
    <col min="18" max="18" width="11.42578125" customWidth="1"/>
    <col min="19" max="19" width="17.7109375" customWidth="1"/>
    <col min="20" max="20" width="12.85546875" customWidth="1"/>
    <col min="21" max="21" width="14.7109375" customWidth="1"/>
    <col min="22" max="22" width="12" style="33" bestFit="1" customWidth="1"/>
    <col min="23" max="24" width="9.140625" bestFit="1" customWidth="1"/>
    <col min="25" max="28" width="8.140625" bestFit="1" customWidth="1"/>
    <col min="29" max="29" width="10.85546875" customWidth="1"/>
    <col min="30" max="30" width="13.85546875" customWidth="1"/>
    <col min="31" max="31" width="16.5703125" customWidth="1"/>
    <col min="32" max="32" width="14" customWidth="1"/>
    <col min="33" max="33" width="13.140625" customWidth="1"/>
    <col min="34" max="34" width="9.140625" bestFit="1" customWidth="1"/>
    <col min="35" max="40" width="8.140625" bestFit="1" customWidth="1"/>
    <col min="41" max="41" width="11.85546875" customWidth="1"/>
    <col min="42" max="42" width="11.140625" customWidth="1"/>
    <col min="43" max="43" width="12.85546875" customWidth="1"/>
    <col min="44" max="44" width="17.7109375" customWidth="1"/>
    <col min="45" max="45" width="15" customWidth="1"/>
    <col min="46" max="48" width="14.42578125" customWidth="1"/>
    <col min="49" max="49" width="13.140625" customWidth="1"/>
    <col min="50" max="50" width="13.7109375" customWidth="1"/>
  </cols>
  <sheetData>
    <row r="1" spans="1:50" ht="65.25" customHeight="1" thickBot="1" x14ac:dyDescent="0.3">
      <c r="A1" s="114" t="s">
        <v>59</v>
      </c>
      <c r="B1" s="115"/>
      <c r="C1" s="115"/>
      <c r="D1" s="115"/>
      <c r="E1" s="122" t="s">
        <v>0</v>
      </c>
      <c r="F1" s="123"/>
      <c r="G1" s="123"/>
      <c r="H1" s="118" t="s">
        <v>1</v>
      </c>
      <c r="I1" s="119"/>
      <c r="J1" s="119"/>
      <c r="K1" s="119"/>
      <c r="L1" s="119"/>
      <c r="M1" s="120" t="s">
        <v>2</v>
      </c>
      <c r="N1" s="121"/>
      <c r="O1" s="121"/>
      <c r="P1" s="118" t="s">
        <v>3</v>
      </c>
      <c r="Q1" s="119"/>
      <c r="R1" s="119"/>
      <c r="S1" s="119"/>
      <c r="T1" s="116" t="s">
        <v>4</v>
      </c>
      <c r="U1" s="117"/>
      <c r="V1" s="124" t="s">
        <v>5</v>
      </c>
      <c r="W1" s="125"/>
      <c r="X1" s="125"/>
      <c r="Y1" s="125"/>
      <c r="Z1" s="125"/>
      <c r="AA1" s="126"/>
      <c r="AB1" s="126"/>
      <c r="AC1" s="118" t="s">
        <v>6</v>
      </c>
      <c r="AD1" s="119"/>
      <c r="AE1" s="119"/>
      <c r="AF1" s="119"/>
      <c r="AG1" s="119"/>
      <c r="AH1" s="120" t="s">
        <v>7</v>
      </c>
      <c r="AI1" s="127"/>
      <c r="AJ1" s="127"/>
      <c r="AK1" s="127"/>
      <c r="AL1" s="127"/>
      <c r="AM1" s="127"/>
      <c r="AN1" s="121"/>
      <c r="AO1" s="118" t="s">
        <v>8</v>
      </c>
      <c r="AP1" s="119"/>
      <c r="AQ1" s="119"/>
      <c r="AR1" s="128"/>
      <c r="AS1" s="116" t="s">
        <v>9</v>
      </c>
      <c r="AT1" s="117"/>
      <c r="AU1" s="111" t="s">
        <v>10</v>
      </c>
      <c r="AV1" s="111"/>
      <c r="AW1" s="112"/>
      <c r="AX1" s="113"/>
    </row>
    <row r="2" spans="1:50" ht="60.75" thickBot="1" x14ac:dyDescent="0.3">
      <c r="A2" s="5" t="s">
        <v>11</v>
      </c>
      <c r="B2" s="6" t="s">
        <v>12</v>
      </c>
      <c r="C2" s="6" t="s">
        <v>13</v>
      </c>
      <c r="D2" s="6" t="s">
        <v>14</v>
      </c>
      <c r="E2" s="86" t="s">
        <v>61</v>
      </c>
      <c r="F2" s="86" t="s">
        <v>62</v>
      </c>
      <c r="G2" s="86" t="s">
        <v>63</v>
      </c>
      <c r="H2" s="9" t="s">
        <v>15</v>
      </c>
      <c r="I2" s="9" t="s">
        <v>16</v>
      </c>
      <c r="J2" s="9" t="s">
        <v>17</v>
      </c>
      <c r="K2" s="9" t="s">
        <v>18</v>
      </c>
      <c r="L2" s="9" t="s">
        <v>19</v>
      </c>
      <c r="M2" s="86" t="s">
        <v>61</v>
      </c>
      <c r="N2" s="86" t="s">
        <v>62</v>
      </c>
      <c r="O2" s="86" t="s">
        <v>63</v>
      </c>
      <c r="P2" s="9" t="s">
        <v>15</v>
      </c>
      <c r="Q2" s="9" t="s">
        <v>20</v>
      </c>
      <c r="R2" s="9" t="s">
        <v>16</v>
      </c>
      <c r="S2" s="9" t="s">
        <v>17</v>
      </c>
      <c r="T2" s="14" t="s">
        <v>21</v>
      </c>
      <c r="U2" s="15" t="s">
        <v>22</v>
      </c>
      <c r="V2" s="7" t="s">
        <v>23</v>
      </c>
      <c r="W2" s="7" t="s">
        <v>23</v>
      </c>
      <c r="X2" s="7" t="s">
        <v>23</v>
      </c>
      <c r="Y2" s="7" t="s">
        <v>23</v>
      </c>
      <c r="Z2" s="7" t="s">
        <v>23</v>
      </c>
      <c r="AA2" s="7" t="s">
        <v>23</v>
      </c>
      <c r="AB2" s="7" t="s">
        <v>23</v>
      </c>
      <c r="AC2" s="9" t="s">
        <v>15</v>
      </c>
      <c r="AD2" s="9" t="s">
        <v>16</v>
      </c>
      <c r="AE2" s="9" t="s">
        <v>17</v>
      </c>
      <c r="AF2" s="9" t="s">
        <v>18</v>
      </c>
      <c r="AG2" s="9" t="s">
        <v>19</v>
      </c>
      <c r="AH2" s="7" t="s">
        <v>23</v>
      </c>
      <c r="AI2" s="7" t="s">
        <v>23</v>
      </c>
      <c r="AJ2" s="7" t="s">
        <v>23</v>
      </c>
      <c r="AK2" s="7" t="s">
        <v>23</v>
      </c>
      <c r="AL2" s="7" t="s">
        <v>23</v>
      </c>
      <c r="AM2" s="7" t="s">
        <v>23</v>
      </c>
      <c r="AN2" s="7" t="s">
        <v>23</v>
      </c>
      <c r="AO2" s="9" t="s">
        <v>15</v>
      </c>
      <c r="AP2" s="9" t="s">
        <v>20</v>
      </c>
      <c r="AQ2" s="9" t="s">
        <v>16</v>
      </c>
      <c r="AR2" s="9" t="s">
        <v>17</v>
      </c>
      <c r="AS2" s="14" t="s">
        <v>21</v>
      </c>
      <c r="AT2" s="15" t="s">
        <v>22</v>
      </c>
      <c r="AU2" s="68" t="s">
        <v>24</v>
      </c>
      <c r="AV2" s="63" t="s">
        <v>25</v>
      </c>
      <c r="AW2" s="64" t="s">
        <v>21</v>
      </c>
      <c r="AX2" s="65" t="s">
        <v>22</v>
      </c>
    </row>
    <row r="3" spans="1:50" ht="60.75" thickBot="1" x14ac:dyDescent="0.3">
      <c r="A3" s="85" t="s">
        <v>26</v>
      </c>
      <c r="B3" s="87" t="s">
        <v>49</v>
      </c>
      <c r="C3" s="8">
        <v>1</v>
      </c>
      <c r="D3" s="2"/>
      <c r="E3" s="89">
        <v>94000</v>
      </c>
      <c r="F3" s="89">
        <v>280000</v>
      </c>
      <c r="G3" s="89">
        <v>74400</v>
      </c>
      <c r="H3" s="27">
        <f>AVERAGE(E3:G3)</f>
        <v>149466.66666666666</v>
      </c>
      <c r="I3" s="18">
        <f>_xlfn.STDEV.P(E3:G3)</f>
        <v>92647.19219826482</v>
      </c>
      <c r="J3" s="28">
        <f>SUM(I3/H3)</f>
        <v>0.61985186573326156</v>
      </c>
      <c r="K3" s="27">
        <f t="shared" ref="K3:K4" si="0">SUM(H3+I3)</f>
        <v>242113.85886493148</v>
      </c>
      <c r="L3" s="18">
        <f t="shared" ref="L3:L4" si="1">SUM(H3-I3)</f>
        <v>56819.474468401837</v>
      </c>
      <c r="M3" s="89">
        <v>94000</v>
      </c>
      <c r="N3" s="89"/>
      <c r="O3" s="89">
        <v>74400</v>
      </c>
      <c r="P3" s="17">
        <f>AVERAGE(M3:O3)</f>
        <v>84200</v>
      </c>
      <c r="Q3" s="30">
        <f>MEDIAN(M3:O3)</f>
        <v>84200</v>
      </c>
      <c r="R3" s="26">
        <f>_xlfn.STDEV.P(M3:O3)</f>
        <v>9800</v>
      </c>
      <c r="S3" s="31">
        <f>SUM(R3/P3)</f>
        <v>0.1163895486935867</v>
      </c>
      <c r="T3" s="19">
        <f>SUM(P3*C3)</f>
        <v>84200</v>
      </c>
      <c r="U3" s="16">
        <f>SUM(C3*Q3)</f>
        <v>84200</v>
      </c>
      <c r="V3" s="34"/>
      <c r="W3" s="38"/>
      <c r="X3" s="38"/>
      <c r="Y3" s="35"/>
      <c r="Z3" s="35"/>
      <c r="AA3" s="38"/>
      <c r="AB3" s="38"/>
      <c r="AC3" s="10" t="e">
        <f t="shared" ref="AC3" si="2">AVERAGE(V3:AB3)</f>
        <v>#DIV/0!</v>
      </c>
      <c r="AD3" s="11" t="e">
        <f t="shared" ref="AD3" si="3">_xlfn.STDEV.P(V3:AB3)</f>
        <v>#DIV/0!</v>
      </c>
      <c r="AE3" s="12" t="e">
        <f>SUM(AD3/AC3)</f>
        <v>#DIV/0!</v>
      </c>
      <c r="AF3" s="13" t="e">
        <f>SUM(AC3+AD3)</f>
        <v>#DIV/0!</v>
      </c>
      <c r="AG3" s="4" t="e">
        <f>SUM(AC3-AD3)</f>
        <v>#DIV/0!</v>
      </c>
      <c r="AH3" s="34"/>
      <c r="AI3" s="38"/>
      <c r="AJ3" s="38"/>
      <c r="AK3" s="35"/>
      <c r="AL3" s="35"/>
      <c r="AM3" s="38"/>
      <c r="AN3" s="38"/>
      <c r="AO3" s="17" t="e">
        <f t="shared" ref="AO3:AO4" si="4">AVERAGE(AH3:AN3)</f>
        <v>#DIV/0!</v>
      </c>
      <c r="AP3" s="30" t="e">
        <f>MEDIAN(AH3:AN3)</f>
        <v>#NUM!</v>
      </c>
      <c r="AQ3" s="30" t="e">
        <f t="shared" ref="AQ3:AQ4" si="5">_xlfn.STDEV.P(AH3:AN3)</f>
        <v>#DIV/0!</v>
      </c>
      <c r="AR3" s="31" t="e">
        <f>SUM(AQ3/AO3)</f>
        <v>#DIV/0!</v>
      </c>
      <c r="AS3" s="23" t="e">
        <f>SUM(C3*AO3)</f>
        <v>#DIV/0!</v>
      </c>
      <c r="AT3" s="20" t="e">
        <f>SUM(C3*AP3)</f>
        <v>#NUM!</v>
      </c>
      <c r="AU3" s="70" t="e">
        <f>AVERAGE(AO3)</f>
        <v>#DIV/0!</v>
      </c>
      <c r="AV3" s="71" t="e">
        <f>MEDIAN(Q3,AP3)</f>
        <v>#NUM!</v>
      </c>
      <c r="AW3" s="72" t="e">
        <f t="shared" ref="AW3:AW4" si="6">AVERAGE(AS3,T3)</f>
        <v>#DIV/0!</v>
      </c>
      <c r="AX3" s="73" t="e">
        <f t="shared" ref="AX3:AX4" si="7">MEDIAN(AT3,U3)</f>
        <v>#NUM!</v>
      </c>
    </row>
    <row r="4" spans="1:50" ht="65.25" customHeight="1" thickBot="1" x14ac:dyDescent="0.3">
      <c r="A4" s="85" t="s">
        <v>27</v>
      </c>
      <c r="B4" s="88" t="s">
        <v>50</v>
      </c>
      <c r="C4" s="24">
        <v>1</v>
      </c>
      <c r="D4" s="25"/>
      <c r="E4" s="89">
        <v>825000</v>
      </c>
      <c r="F4" s="89">
        <v>504000</v>
      </c>
      <c r="G4" s="89">
        <v>521603</v>
      </c>
      <c r="H4" s="17">
        <f>AVERAGE(E4:G4)</f>
        <v>616867.66666666663</v>
      </c>
      <c r="I4" s="18">
        <f>_xlfn.STDEV.P(E4:G4)</f>
        <v>147347.13555938425</v>
      </c>
      <c r="J4" s="29">
        <f t="shared" ref="J4" si="8">SUM(I4/H4)</f>
        <v>0.23886344433579368</v>
      </c>
      <c r="K4" s="30">
        <f t="shared" si="0"/>
        <v>764214.80222605087</v>
      </c>
      <c r="L4" s="18">
        <f t="shared" si="1"/>
        <v>469520.53110728238</v>
      </c>
      <c r="M4" s="89"/>
      <c r="N4" s="89">
        <v>504000</v>
      </c>
      <c r="O4" s="89">
        <v>521603</v>
      </c>
      <c r="P4" s="17">
        <f>AVERAGE(M4:O4)</f>
        <v>512801.5</v>
      </c>
      <c r="Q4" s="30">
        <f>MEDIAN(M4:O4)</f>
        <v>512801.5</v>
      </c>
      <c r="R4" s="26">
        <f>_xlfn.STDEV.P(M4:O4)</f>
        <v>8801.5</v>
      </c>
      <c r="S4" s="31">
        <f t="shared" ref="S4" si="9">SUM(R4/P4)</f>
        <v>1.7163561339036643E-2</v>
      </c>
      <c r="T4" s="23">
        <f>SUM(P4*C4)</f>
        <v>512801.5</v>
      </c>
      <c r="U4" s="32">
        <f>SUM(C4*Q4)</f>
        <v>512801.5</v>
      </c>
      <c r="V4" s="37"/>
      <c r="W4" s="36"/>
      <c r="X4" s="36"/>
      <c r="Y4" s="36"/>
      <c r="Z4" s="36"/>
      <c r="AA4" s="39"/>
      <c r="AB4" s="39"/>
      <c r="AC4" s="17" t="e">
        <f t="shared" ref="AC4" si="10">AVERAGE(V4:AB4)</f>
        <v>#DIV/0!</v>
      </c>
      <c r="AD4" s="30" t="e">
        <f t="shared" ref="AD4" si="11">_xlfn.STDEV.P(V4:AB4)</f>
        <v>#DIV/0!</v>
      </c>
      <c r="AE4" s="40" t="e">
        <f t="shared" ref="AE4" si="12">SUM(AD4/AC4)</f>
        <v>#DIV/0!</v>
      </c>
      <c r="AF4" s="3" t="e">
        <f t="shared" ref="AF4" si="13">SUM(AC4+AD4)</f>
        <v>#DIV/0!</v>
      </c>
      <c r="AG4" s="4" t="e">
        <f t="shared" ref="AG4" si="14">SUM(AC4-AD4)</f>
        <v>#DIV/0!</v>
      </c>
      <c r="AH4" s="37"/>
      <c r="AI4" s="36"/>
      <c r="AJ4" s="36"/>
      <c r="AK4" s="36"/>
      <c r="AL4" s="36"/>
      <c r="AM4" s="39"/>
      <c r="AN4" s="39"/>
      <c r="AO4" s="17" t="e">
        <f t="shared" si="4"/>
        <v>#DIV/0!</v>
      </c>
      <c r="AP4" s="30" t="e">
        <f t="shared" ref="AP4" si="15">MEDIAN(AH4:AN4)</f>
        <v>#NUM!</v>
      </c>
      <c r="AQ4" s="30" t="e">
        <f t="shared" si="5"/>
        <v>#DIV/0!</v>
      </c>
      <c r="AR4" s="31" t="e">
        <f t="shared" ref="AR4" si="16">SUM(AQ4/AO4)</f>
        <v>#DIV/0!</v>
      </c>
      <c r="AS4" s="23" t="e">
        <f>SUM(C4*AO4)</f>
        <v>#DIV/0!</v>
      </c>
      <c r="AT4" s="20" t="e">
        <f>SUM(C4*AP4)</f>
        <v>#NUM!</v>
      </c>
      <c r="AU4" s="74" t="e">
        <f t="shared" ref="AU4" si="17">AVERAGE(AO4)</f>
        <v>#DIV/0!</v>
      </c>
      <c r="AV4" s="75" t="e">
        <f t="shared" ref="AV4" si="18">MEDIAN(Q4,AP4)</f>
        <v>#NUM!</v>
      </c>
      <c r="AW4" s="72" t="e">
        <f t="shared" si="6"/>
        <v>#DIV/0!</v>
      </c>
      <c r="AX4" s="73" t="e">
        <f t="shared" si="7"/>
        <v>#NUM!</v>
      </c>
    </row>
    <row r="5" spans="1:50" ht="15.75" thickBot="1" x14ac:dyDescent="0.3">
      <c r="E5" s="141">
        <f>SUM(E3:E4)</f>
        <v>919000</v>
      </c>
      <c r="F5" s="141">
        <f>SUM(F3:F4)</f>
        <v>784000</v>
      </c>
      <c r="G5" s="141">
        <f>SUM(G3:G4)</f>
        <v>596003</v>
      </c>
      <c r="H5" s="98" t="s">
        <v>28</v>
      </c>
      <c r="I5" s="98"/>
      <c r="J5" s="98"/>
      <c r="K5" s="98"/>
      <c r="L5" s="98"/>
      <c r="T5" s="21">
        <f>SUM(T3:T4)</f>
        <v>597001.5</v>
      </c>
      <c r="U5" s="22">
        <f>SUM(U3:U4)</f>
        <v>597001.5</v>
      </c>
      <c r="AB5" s="41"/>
      <c r="AC5" s="98" t="s">
        <v>28</v>
      </c>
      <c r="AD5" s="98"/>
      <c r="AE5" s="98"/>
      <c r="AF5" s="98"/>
      <c r="AG5" s="98"/>
      <c r="AS5" s="42" t="e">
        <f>SUM(AS3:AS4)</f>
        <v>#DIV/0!</v>
      </c>
      <c r="AT5" s="69" t="e">
        <f>SUM(AT3:AT4)</f>
        <v>#NUM!</v>
      </c>
      <c r="AU5" s="61"/>
      <c r="AV5" s="62"/>
      <c r="AW5" s="66" t="e">
        <f>SUM(AW3:AW4)</f>
        <v>#DIV/0!</v>
      </c>
      <c r="AX5" s="67" t="e">
        <f>SUM(AX3:AX4)</f>
        <v>#NUM!</v>
      </c>
    </row>
    <row r="6" spans="1:50" ht="66" customHeight="1" x14ac:dyDescent="0.25">
      <c r="H6" s="99"/>
      <c r="I6" s="99"/>
      <c r="J6" s="99"/>
      <c r="K6" s="99"/>
      <c r="L6" s="99"/>
      <c r="AC6" s="99"/>
      <c r="AD6" s="99"/>
      <c r="AE6" s="99"/>
      <c r="AF6" s="99"/>
      <c r="AG6" s="99"/>
    </row>
    <row r="8" spans="1:50" ht="15.75" thickBot="1" x14ac:dyDescent="0.3"/>
    <row r="9" spans="1:50" x14ac:dyDescent="0.25">
      <c r="A9" s="77" t="s">
        <v>29</v>
      </c>
      <c r="B9" s="78"/>
      <c r="C9" s="79"/>
      <c r="D9" s="80"/>
    </row>
    <row r="10" spans="1:50" ht="11.25" customHeight="1" x14ac:dyDescent="0.25">
      <c r="A10" s="103" t="s">
        <v>30</v>
      </c>
      <c r="B10" s="99"/>
      <c r="C10" s="99"/>
      <c r="D10" s="104"/>
    </row>
    <row r="11" spans="1:50" ht="15.75" thickBot="1" x14ac:dyDescent="0.3">
      <c r="A11" s="105"/>
      <c r="B11" s="106"/>
      <c r="C11" s="106"/>
      <c r="D11" s="107"/>
    </row>
    <row r="13" spans="1:50" ht="15.75" thickBot="1" x14ac:dyDescent="0.3"/>
    <row r="14" spans="1:50" x14ac:dyDescent="0.25">
      <c r="A14" s="77" t="s">
        <v>31</v>
      </c>
      <c r="B14" s="78"/>
      <c r="C14" s="79"/>
      <c r="D14" s="80"/>
    </row>
    <row r="15" spans="1:50" ht="15.75" customHeight="1" x14ac:dyDescent="0.25">
      <c r="A15" s="103" t="s">
        <v>32</v>
      </c>
      <c r="B15" s="99"/>
      <c r="C15" s="99"/>
      <c r="D15" s="104"/>
    </row>
    <row r="16" spans="1:50" x14ac:dyDescent="0.25">
      <c r="A16" s="103"/>
      <c r="B16" s="99"/>
      <c r="C16" s="99"/>
      <c r="D16" s="104"/>
    </row>
    <row r="17" spans="1:4" x14ac:dyDescent="0.25">
      <c r="A17" s="103"/>
      <c r="B17" s="99"/>
      <c r="C17" s="99"/>
      <c r="D17" s="104"/>
    </row>
    <row r="18" spans="1:4" x14ac:dyDescent="0.25">
      <c r="A18" s="103"/>
      <c r="B18" s="99"/>
      <c r="C18" s="99"/>
      <c r="D18" s="104"/>
    </row>
    <row r="19" spans="1:4" ht="55.5" customHeight="1" thickBot="1" x14ac:dyDescent="0.3">
      <c r="A19" s="100" t="s">
        <v>33</v>
      </c>
      <c r="B19" s="101"/>
      <c r="C19" s="101"/>
      <c r="D19" s="102"/>
    </row>
    <row r="20" spans="1:4" x14ac:dyDescent="0.25">
      <c r="A20" s="76"/>
      <c r="B20" s="76"/>
      <c r="C20" s="76"/>
      <c r="D20" s="76"/>
    </row>
    <row r="21" spans="1:4" ht="15.75" thickBot="1" x14ac:dyDescent="0.3"/>
    <row r="22" spans="1:4" x14ac:dyDescent="0.25">
      <c r="A22" s="77" t="s">
        <v>56</v>
      </c>
      <c r="B22" s="81"/>
      <c r="C22" s="79"/>
      <c r="D22" s="80"/>
    </row>
    <row r="23" spans="1:4" ht="45" customHeight="1" x14ac:dyDescent="0.25">
      <c r="A23" s="108" t="s">
        <v>55</v>
      </c>
      <c r="B23" s="109"/>
      <c r="D23" s="82"/>
    </row>
    <row r="24" spans="1:4" ht="52.5" customHeight="1" thickBot="1" x14ac:dyDescent="0.3">
      <c r="A24" s="100" t="s">
        <v>54</v>
      </c>
      <c r="B24" s="110"/>
      <c r="C24" s="83"/>
      <c r="D24" s="84"/>
    </row>
  </sheetData>
  <autoFilter ref="A2:G2" xr:uid="{02B41C32-1F96-4131-B438-88ED902DF4F0}"/>
  <mergeCells count="19">
    <mergeCell ref="AU1:AX1"/>
    <mergeCell ref="A1:D1"/>
    <mergeCell ref="T1:U1"/>
    <mergeCell ref="H1:L1"/>
    <mergeCell ref="M1:O1"/>
    <mergeCell ref="P1:S1"/>
    <mergeCell ref="E1:G1"/>
    <mergeCell ref="V1:AB1"/>
    <mergeCell ref="AC1:AG1"/>
    <mergeCell ref="AH1:AN1"/>
    <mergeCell ref="AO1:AR1"/>
    <mergeCell ref="AS1:AT1"/>
    <mergeCell ref="AC5:AG6"/>
    <mergeCell ref="A19:D19"/>
    <mergeCell ref="A10:D11"/>
    <mergeCell ref="A23:B23"/>
    <mergeCell ref="A24:B24"/>
    <mergeCell ref="A15:D18"/>
    <mergeCell ref="H5:L6"/>
  </mergeCells>
  <conditionalFormatting sqref="J3:J4 S3:S4 AE3:AE4 AR3:AR4">
    <cfRule type="cellIs" dxfId="0" priority="6" operator="greaterThan">
      <formula>0.25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3C61A-135F-41E2-913E-5C5E53AAEEB7}">
  <dimension ref="A1:G23"/>
  <sheetViews>
    <sheetView workbookViewId="0">
      <selection activeCell="F24" sqref="F24"/>
    </sheetView>
  </sheetViews>
  <sheetFormatPr defaultRowHeight="15" x14ac:dyDescent="0.25"/>
  <cols>
    <col min="2" max="2" width="16.42578125" customWidth="1"/>
    <col min="3" max="3" width="17.85546875" bestFit="1" customWidth="1"/>
    <col min="4" max="4" width="21.5703125" bestFit="1" customWidth="1"/>
    <col min="5" max="5" width="17.85546875" bestFit="1" customWidth="1"/>
    <col min="6" max="6" width="13.28515625" customWidth="1"/>
  </cols>
  <sheetData>
    <row r="1" spans="1:7" ht="15.75" x14ac:dyDescent="0.25">
      <c r="A1" s="135" t="s">
        <v>34</v>
      </c>
      <c r="B1" s="136"/>
      <c r="C1" s="136"/>
      <c r="D1" s="136"/>
      <c r="E1" s="136"/>
      <c r="F1" s="136"/>
      <c r="G1" s="137"/>
    </row>
    <row r="2" spans="1:7" ht="31.5" x14ac:dyDescent="0.25">
      <c r="A2" s="56"/>
      <c r="B2" s="59" t="s">
        <v>35</v>
      </c>
      <c r="C2" s="57" t="s">
        <v>36</v>
      </c>
      <c r="D2" s="57" t="s">
        <v>37</v>
      </c>
      <c r="E2" s="57" t="s">
        <v>38</v>
      </c>
      <c r="F2" s="57" t="s">
        <v>39</v>
      </c>
      <c r="G2" s="58" t="s">
        <v>40</v>
      </c>
    </row>
    <row r="3" spans="1:7" x14ac:dyDescent="0.25">
      <c r="A3" s="43">
        <v>1</v>
      </c>
      <c r="B3" s="44"/>
      <c r="C3" s="45"/>
      <c r="D3" s="46">
        <v>45461</v>
      </c>
      <c r="E3" s="44"/>
      <c r="F3" s="44"/>
      <c r="G3" s="47">
        <f>SUM(D3+12)</f>
        <v>45473</v>
      </c>
    </row>
    <row r="4" spans="1:7" x14ac:dyDescent="0.25">
      <c r="A4" s="43">
        <v>2</v>
      </c>
      <c r="B4" s="44"/>
      <c r="C4" s="45"/>
      <c r="D4" s="45"/>
      <c r="E4" s="44"/>
      <c r="F4" s="44"/>
      <c r="G4" s="47">
        <f>SUM(D4+12)</f>
        <v>12</v>
      </c>
    </row>
    <row r="5" spans="1:7" x14ac:dyDescent="0.25">
      <c r="A5" s="43">
        <v>3</v>
      </c>
      <c r="B5" s="44"/>
      <c r="C5" s="45"/>
      <c r="D5" s="45"/>
      <c r="E5" s="44"/>
      <c r="F5" s="44"/>
      <c r="G5" s="47">
        <f>SUM(D5+12)</f>
        <v>12</v>
      </c>
    </row>
    <row r="6" spans="1:7" x14ac:dyDescent="0.25">
      <c r="A6" s="43">
        <v>4</v>
      </c>
      <c r="B6" s="44"/>
      <c r="C6" s="45"/>
      <c r="D6" s="45"/>
      <c r="E6" s="44"/>
      <c r="F6" s="44"/>
      <c r="G6" s="47">
        <f>SUM(D6+12)</f>
        <v>12</v>
      </c>
    </row>
    <row r="7" spans="1:7" ht="15.75" thickBot="1" x14ac:dyDescent="0.3">
      <c r="A7" s="48">
        <v>5</v>
      </c>
      <c r="B7" s="49"/>
      <c r="C7" s="50"/>
      <c r="D7" s="50"/>
      <c r="E7" s="49"/>
      <c r="F7" s="49"/>
      <c r="G7" s="51">
        <f>SUM(D7+12)</f>
        <v>12</v>
      </c>
    </row>
    <row r="8" spans="1:7" x14ac:dyDescent="0.25">
      <c r="A8" s="52"/>
      <c r="B8" s="52"/>
      <c r="C8" s="52"/>
      <c r="D8" s="52"/>
      <c r="E8" s="52"/>
      <c r="F8" s="52"/>
      <c r="G8" s="52"/>
    </row>
    <row r="9" spans="1:7" ht="15.75" thickBot="1" x14ac:dyDescent="0.3"/>
    <row r="10" spans="1:7" ht="15.75" x14ac:dyDescent="0.25">
      <c r="A10" s="135" t="s">
        <v>41</v>
      </c>
      <c r="B10" s="136"/>
      <c r="C10" s="136"/>
      <c r="D10" s="136"/>
      <c r="E10" s="136"/>
      <c r="F10" s="136"/>
      <c r="G10" s="137"/>
    </row>
    <row r="11" spans="1:7" ht="31.5" x14ac:dyDescent="0.25">
      <c r="A11" s="56"/>
      <c r="B11" s="59" t="s">
        <v>42</v>
      </c>
      <c r="C11" s="138" t="s">
        <v>43</v>
      </c>
      <c r="D11" s="139"/>
      <c r="E11" s="140"/>
      <c r="F11" s="59" t="s">
        <v>44</v>
      </c>
      <c r="G11" s="58" t="s">
        <v>40</v>
      </c>
    </row>
    <row r="12" spans="1:7" x14ac:dyDescent="0.25">
      <c r="A12" s="43">
        <v>1</v>
      </c>
      <c r="B12" s="53"/>
      <c r="C12" s="129"/>
      <c r="D12" s="130"/>
      <c r="E12" s="131"/>
      <c r="F12" s="46">
        <v>45461</v>
      </c>
      <c r="G12" s="47">
        <f>SUM(F12+12)</f>
        <v>45473</v>
      </c>
    </row>
    <row r="13" spans="1:7" x14ac:dyDescent="0.25">
      <c r="A13" s="43">
        <v>2</v>
      </c>
      <c r="B13" s="53"/>
      <c r="C13" s="129"/>
      <c r="D13" s="130"/>
      <c r="E13" s="131"/>
      <c r="F13" s="45"/>
      <c r="G13" s="47">
        <f>SUM(F13+12)</f>
        <v>12</v>
      </c>
    </row>
    <row r="14" spans="1:7" x14ac:dyDescent="0.25">
      <c r="A14" s="43">
        <v>3</v>
      </c>
      <c r="B14" s="53"/>
      <c r="C14" s="129"/>
      <c r="D14" s="130"/>
      <c r="E14" s="131"/>
      <c r="F14" s="45"/>
      <c r="G14" s="47">
        <f>SUM(F14+12)</f>
        <v>12</v>
      </c>
    </row>
    <row r="15" spans="1:7" x14ac:dyDescent="0.25">
      <c r="A15" s="43">
        <v>4</v>
      </c>
      <c r="B15" s="53"/>
      <c r="C15" s="129"/>
      <c r="D15" s="130"/>
      <c r="E15" s="131"/>
      <c r="F15" s="45"/>
      <c r="G15" s="47">
        <f>SUM(F15+12)</f>
        <v>12</v>
      </c>
    </row>
    <row r="16" spans="1:7" ht="15.75" thickBot="1" x14ac:dyDescent="0.3">
      <c r="A16" s="48">
        <v>5</v>
      </c>
      <c r="B16" s="54"/>
      <c r="C16" s="132"/>
      <c r="D16" s="133"/>
      <c r="E16" s="134"/>
      <c r="F16" s="50"/>
      <c r="G16" s="51">
        <f>SUM(F16+12)</f>
        <v>12</v>
      </c>
    </row>
    <row r="17" spans="1:7" ht="33" customHeight="1" x14ac:dyDescent="0.25">
      <c r="A17" s="98" t="s">
        <v>45</v>
      </c>
      <c r="B17" s="98"/>
      <c r="C17" s="98"/>
      <c r="D17" s="98"/>
      <c r="E17" s="98"/>
      <c r="F17" s="98"/>
      <c r="G17" s="98"/>
    </row>
    <row r="18" spans="1:7" ht="15.75" thickBot="1" x14ac:dyDescent="0.3"/>
    <row r="19" spans="1:7" ht="15.75" x14ac:dyDescent="0.25">
      <c r="A19" s="135" t="s">
        <v>46</v>
      </c>
      <c r="B19" s="136"/>
      <c r="C19" s="136"/>
      <c r="D19" s="136"/>
      <c r="E19" s="136"/>
      <c r="F19" s="137"/>
      <c r="G19" s="55"/>
    </row>
    <row r="20" spans="1:7" ht="15.75" x14ac:dyDescent="0.25">
      <c r="A20" s="56"/>
      <c r="B20" s="90" t="s">
        <v>38</v>
      </c>
      <c r="C20" s="90" t="s">
        <v>39</v>
      </c>
      <c r="D20" s="90" t="s">
        <v>47</v>
      </c>
      <c r="E20" s="60" t="s">
        <v>48</v>
      </c>
      <c r="F20" s="58" t="s">
        <v>40</v>
      </c>
    </row>
    <row r="21" spans="1:7" x14ac:dyDescent="0.25">
      <c r="A21" s="43">
        <v>1</v>
      </c>
      <c r="B21" s="91" t="s">
        <v>51</v>
      </c>
      <c r="C21" s="92" t="s">
        <v>57</v>
      </c>
      <c r="D21" s="93">
        <v>45539</v>
      </c>
      <c r="E21" s="94"/>
      <c r="F21" s="95">
        <v>45565</v>
      </c>
    </row>
    <row r="22" spans="1:7" x14ac:dyDescent="0.25">
      <c r="A22" s="43">
        <v>2</v>
      </c>
      <c r="B22" s="91" t="s">
        <v>52</v>
      </c>
      <c r="C22" s="92" t="s">
        <v>58</v>
      </c>
      <c r="D22" s="97">
        <v>45540</v>
      </c>
      <c r="E22" s="94"/>
      <c r="F22" s="95"/>
    </row>
    <row r="23" spans="1:7" x14ac:dyDescent="0.25">
      <c r="A23" s="43">
        <v>3</v>
      </c>
      <c r="B23" s="91" t="s">
        <v>53</v>
      </c>
      <c r="C23" s="96" t="s">
        <v>60</v>
      </c>
      <c r="D23" s="93">
        <v>45533</v>
      </c>
      <c r="E23" s="94"/>
      <c r="F23" s="95">
        <v>45565</v>
      </c>
    </row>
  </sheetData>
  <mergeCells count="10">
    <mergeCell ref="C14:E14"/>
    <mergeCell ref="C15:E15"/>
    <mergeCell ref="C16:E16"/>
    <mergeCell ref="A19:F19"/>
    <mergeCell ref="A1:G1"/>
    <mergeCell ref="A10:G10"/>
    <mergeCell ref="C11:E11"/>
    <mergeCell ref="C12:E12"/>
    <mergeCell ref="C13:E13"/>
    <mergeCell ref="A17:G17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f X z 2 W M 2 F Y N q l A A A A 9 g A A A B I A H A B D b 2 5 m a W c v U G F j a 2 F n Z S 5 4 b W w g o h g A K K A U A A A A A A A A A A A A A A A A A A A A A A A A A A A A h Y 9 B D o I w F E S v Q r q n L S V G Q z 4 l 0 a 0 k R h P j t q k V G q E Q W i x 3 c + G R v I I Y R d 2 5 n D d v M X O / 3 i A b 6 i q 4 q M 7 q x q Q o w h Q F y s j m q E 2 R o t 6 d w g X K O G y E P I t C B a N s b D L Y Y 4 p K 5 9 q E E O 8 9 9 j F u u o I w S i N y y N c 7 W a p a o I + s / 8 u h N t Y J I x X i s H + N 4 Q x H M c U z N s c U y A Q h 1 + Y r s H H v s / 2 B s O o r 1 3 e K t y 5 c b o F M E c j 7 A 3 8 A U E s D B B Q A A g A I A H 1 8 9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f P Z Y K I p H u A 4 A A A A R A A A A E w A c A E Z v c m 1 1 b G F z L 1 N l Y 3 R p b 2 4 x L m 0 g o h g A K K A U A A A A A A A A A A A A A A A A A A A A A A A A A A A A K 0 5 N L s n M z 1 M I h t C G 1 g B Q S w E C L Q A U A A I A C A B 9 f P Z Y z Y V g 2 q U A A A D 2 A A A A E g A A A A A A A A A A A A A A A A A A A A A A Q 2 9 u Z m l n L 1 B h Y 2 t h Z 2 U u e G 1 s U E s B A i 0 A F A A C A A g A f X z 2 W A / K 6 a u k A A A A 6 Q A A A B M A A A A A A A A A A A A A A A A A 8 Q A A A F t D b 2 5 0 Z W 5 0 X 1 R 5 c G V z X S 5 4 b W x Q S w E C L Q A U A A I A C A B 9 f P Z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A 7 9 M / C d 0 C 0 u C n / K L W h x K L w A A A A A C A A A A A A A Q Z g A A A A E A A C A A A A D q D K F Y g R u m F q d T a C 2 I C X j / y 0 J x 1 T R K U a R D t H g C 9 v U f g Q A A A A A O g A A A A A I A A C A A A A A z S y V 0 V f 7 Q 0 g m I Z a 9 W X K R T x L p A F S r c m m Y X n W C c e t e 8 4 l A A A A B k S h / P 2 c v b W z C 4 / w j D Y a Q H o T V 2 l M T / v R 3 u U J f s Y j a b S k W q O P g Q y 2 H f s D K u g X f e K Z K J 4 G T R u s H 1 o d Y K l 8 K Z g y J w q S k W L y 8 5 8 V m O k M w 3 z w P p r U A A A A A R 0 n / + 3 J g w Z z + B 2 n a h U o g P H Y n g h p 7 M E g x Y J S f o e G X W r a R V D u b B + V Z b 4 h g A N o h / X v a a j 2 P a z i D O C u n 7 x v 6 b q l i r < / D a t a M a s h u p > 
</file>

<file path=customXml/itemProps1.xml><?xml version="1.0" encoding="utf-8"?>
<ds:datastoreItem xmlns:ds="http://schemas.openxmlformats.org/officeDocument/2006/customXml" ds:itemID="{D4CDE7B7-ED10-4C9A-B7A2-46E94BE454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Mapa de Preços</vt:lpstr>
      <vt:lpstr>Identificação das propostas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Cecília Mattesco Caixeta</dc:creator>
  <cp:keywords/>
  <dc:description/>
  <cp:lastModifiedBy>Nathália Castelo Branco Almeida</cp:lastModifiedBy>
  <cp:revision/>
  <dcterms:created xsi:type="dcterms:W3CDTF">2024-03-27T16:09:31Z</dcterms:created>
  <dcterms:modified xsi:type="dcterms:W3CDTF">2024-09-11T13:44:15Z</dcterms:modified>
  <cp:category/>
  <cp:contentStatus/>
</cp:coreProperties>
</file>